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jsagelauck\AppData\Local\Citrix\Citrix Files\Versions\8b5eb1c322cd0524abbaab16b7cda5d4\"/>
    </mc:Choice>
  </mc:AlternateContent>
  <xr:revisionPtr revIDLastSave="0" documentId="13_ncr:1_{C47F1E59-F89F-4CB8-A669-9DBCC0CA5A67}" xr6:coauthVersionLast="47" xr6:coauthVersionMax="47" xr10:uidLastSave="{00000000-0000-0000-0000-000000000000}"/>
  <bookViews>
    <workbookView xWindow="-120" yWindow="16080" windowWidth="29040" windowHeight="15840" tabRatio="698" xr2:uid="{B7094658-C133-4CE1-A5DE-35B45BC8DA48}"/>
  </bookViews>
  <sheets>
    <sheet name="Information" sheetId="15" r:id="rId1"/>
    <sheet name="Measure Inputs" sheetId="2" r:id="rId2"/>
    <sheet name="Water System Inputs" sheetId="11" r:id="rId3"/>
    <sheet name="Calculations" sheetId="7" r:id="rId4"/>
    <sheet name="Output Table" sheetId="10" r:id="rId5"/>
    <sheet name="Default EI Values" sheetId="12" r:id="rId6"/>
    <sheet name="Default Values" sheetId="9" r:id="rId7"/>
    <sheet name="Historical Mix" sheetId="5" r:id="rId8"/>
    <sheet name="Lists" sheetId="3" r:id="rId9"/>
    <sheet name="Hydrologic Regions" sheetId="14" r:id="rId10"/>
    <sheet name="ZipHRList" sheetId="4" state="hidden" r:id="rId11"/>
    <sheet name="Data Dictionary" sheetId="16" r:id="rId12"/>
  </sheets>
  <externalReferences>
    <externalReference r:id="rId13"/>
  </externalReferences>
  <definedNames>
    <definedName name="_xlnm._FilterDatabase" localSheetId="5" hidden="1">'Default EI Values'!$A$1:$F$266</definedName>
    <definedName name="_xlnm._FilterDatabase" localSheetId="7" hidden="1">'Historical Mix'!$A$17:$AD$17</definedName>
    <definedName name="_xlnm._FilterDatabase" localSheetId="10" hidden="1">ZipHRList!$A$1:$D$2416</definedName>
    <definedName name="_xlnm.Extract" localSheetId="10">ZipHRList!$K$6</definedName>
    <definedName name="list_ComponentOride" localSheetId="11">OFFSET(INDEX([1]!table_options[Component Options],MATCH(1,([1]!table_options[Sector]='[1]Water System Inputs'!XFB1)*([1]!table_options[Supply]='[1]Water System Inputs'!XFA1)*([1]!table_options[Component]='[1]Water System Inputs'!XFC1)*([1]!table_options[Component Options]&lt;&gt;'[1]Water System Inputs'!XFD1),0)),0,0,COUNTIFS([1]!table_options[Sector],'[1]Water System Inputs'!XFB1,[1]!table_options[Supply],'[1]Water System Inputs'!XFA1,[1]!table_options[Component],'[1]Water System Inputs'!XFC1,[1]!table_options[Component Options],"&lt;&gt;"&amp;'[1]Water System Inputs'!XFD1))</definedName>
    <definedName name="list_ComponentOride" localSheetId="0">OFFSET(INDEX([1]!table_options[Component Options],MATCH(1,([1]!table_options[Sector]='[1]Water System Inputs'!XFB1)*([1]!table_options[Supply]='[1]Water System Inputs'!XFA1)*([1]!table_options[Component]='[1]Water System Inputs'!XFC1)*([1]!table_options[Component Options]&lt;&gt;'[1]Water System Inputs'!XFD1),0)),0,0,COUNTIFS([1]!table_options[Sector],'[1]Water System Inputs'!XFB1,[1]!table_options[Supply],'[1]Water System Inputs'!XFA1,[1]!table_options[Component],'[1]Water System Inputs'!XFC1,[1]!table_options[Component Options],"&lt;&gt;"&amp;'[1]Water System Inputs'!XFD1))</definedName>
    <definedName name="list_ComponentOride">OFFSET(INDEX(table_options[Component Options],MATCH(1,(table_options[Sector]='Water System Inputs'!XFB1)*(table_options[Supply]='Water System Inputs'!XFA1)*(table_options[Component]='Water System Inputs'!XFC1)*(table_options[Component Options]&lt;&gt;'Water System Inputs'!XFD1),0)),0,0,COUNTIFS(table_options[Sector],'Water System Inputs'!XFB1,table_options[Supply],'Water System Inputs'!XFA1,table_options[Component],'Water System Inputs'!XFC1,table_options[Component Options],"&lt;&gt;"&amp;'Water System Inputs'!XFD1))</definedName>
    <definedName name="list_DistAgOride" localSheetId="11">OFFSET(INDEX(#REF!,MATCH(IF(ISBLANK('[1]Water System Inputs'!$F$9),'[1]Water System Inputs'!$E$9,'[1]Water System Inputs'!$F$9),#REF!,0)),0,0,COUNTIF(#REF!,IF(ISBLANK('[1]Water System Inputs'!$F$9),'[1]Water System Inputs'!$E$9,'[1]Water System Inputs'!$F$9)))</definedName>
    <definedName name="list_DistAgOride" localSheetId="0">OFFSET(INDEX(#REF!,MATCH(IF(ISBLANK('[1]Water System Inputs'!$F$9),'[1]Water System Inputs'!$E$9,'[1]Water System Inputs'!$F$9),#REF!,0)),0,0,COUNTIF(#REF!,IF(ISBLANK('[1]Water System Inputs'!$F$9),'[1]Water System Inputs'!$E$9,'[1]Water System Inputs'!$F$9)))</definedName>
    <definedName name="list_DistAgOride">OFFSET(INDEX(#REF!,MATCH(IF(ISBLANK('Water System Inputs'!$F$9),'Water System Inputs'!$E$9,'Water System Inputs'!$F$9),#REF!,0)),0,0,COUNTIF(#REF!,IF(ISBLANK('Water System Inputs'!$F$9),'Water System Inputs'!$E$9,'Water System Inputs'!$F$9)))</definedName>
    <definedName name="list_DistUrbanOride" localSheetId="11">OFFSET(INDEX(#REF!,MATCH(IF(ISBLANK('[1]Water System Inputs'!$F$9),'[1]Water System Inputs'!$E$9,'[1]Water System Inputs'!$F$9),#REF!,0)),0,0,COUNTIF(#REF!,IF(ISBLANK('[1]Water System Inputs'!$F$9),'[1]Water System Inputs'!$E$9,'[1]Water System Inputs'!$F$9)))</definedName>
    <definedName name="list_DistUrbanOride" localSheetId="0">OFFSET(INDEX(#REF!,MATCH(IF(ISBLANK('[1]Water System Inputs'!$F$9),'[1]Water System Inputs'!$E$9,'[1]Water System Inputs'!$F$9),#REF!,0)),0,0,COUNTIF(#REF!,IF(ISBLANK('[1]Water System Inputs'!$F$9),'[1]Water System Inputs'!$E$9,'[1]Water System Inputs'!$F$9)))</definedName>
    <definedName name="list_DistUrbanOride">OFFSET(INDEX(#REF!,MATCH(IF(ISBLANK('Water System Inputs'!$F$9),'Water System Inputs'!$E$9,'Water System Inputs'!$F$9),#REF!,0)),0,0,COUNTIF(#REF!,IF(ISBLANK('Water System Inputs'!$F$9),'Water System Inputs'!$E$9,'Water System Inputs'!$F$9)))</definedName>
    <definedName name="list_ECAgOride" localSheetId="11">OFFSET(INDEX(#REF!,MATCH(IF(ISBLANK('[1]Water System Inputs'!$F$9),'[1]Water System Inputs'!$E$9,'[1]Water System Inputs'!$F$9),#REF!,0)),0,0,COUNTIF(#REF!,IF(ISBLANK('[1]Water System Inputs'!$F$9),'[1]Water System Inputs'!$E$9,'[1]Water System Inputs'!$F$9)))</definedName>
    <definedName name="list_ECAgOride" localSheetId="0">OFFSET(INDEX(#REF!,MATCH(IF(ISBLANK('[1]Water System Inputs'!$F$9),'[1]Water System Inputs'!$E$9,'[1]Water System Inputs'!$F$9),#REF!,0)),0,0,COUNTIF(#REF!,IF(ISBLANK('[1]Water System Inputs'!$F$9),'[1]Water System Inputs'!$E$9,'[1]Water System Inputs'!$F$9)))</definedName>
    <definedName name="list_ECAgOride">OFFSET(INDEX(#REF!,MATCH(IF(ISBLANK('Water System Inputs'!$F$9),'Water System Inputs'!$E$9,'Water System Inputs'!$F$9),#REF!,0)),0,0,COUNTIF(#REF!,IF(ISBLANK('Water System Inputs'!$F$9),'Water System Inputs'!$E$9,'Water System Inputs'!$F$9)))</definedName>
    <definedName name="list_ECUrbanOride" localSheetId="11">OFFSET(INDEX(#REF!,MATCH(IF(ISBLANK('[1]Water System Inputs'!$F$9),'[1]Water System Inputs'!$E$9,'[1]Water System Inputs'!$F$9),#REF!,0)),0,0,COUNTIF(#REF!,IF(ISBLANK('[1]Water System Inputs'!$F$9),'[1]Water System Inputs'!$E$9,'[1]Water System Inputs'!$F$9)))</definedName>
    <definedName name="list_ECUrbanOride" localSheetId="0">OFFSET(INDEX(#REF!,MATCH(IF(ISBLANK('[1]Water System Inputs'!$F$9),'[1]Water System Inputs'!$E$9,'[1]Water System Inputs'!$F$9),#REF!,0)),0,0,COUNTIF(#REF!,IF(ISBLANK('[1]Water System Inputs'!$F$9),'[1]Water System Inputs'!$E$9,'[1]Water System Inputs'!$F$9)))</definedName>
    <definedName name="list_ECUrbanOride">OFFSET(INDEX(#REF!,MATCH(IF(ISBLANK('Water System Inputs'!$F$9),'Water System Inputs'!$E$9,'Water System Inputs'!$F$9),#REF!,0)),0,0,COUNTIF(#REF!,IF(ISBLANK('Water System Inputs'!$F$9),'Water System Inputs'!$E$9,'Water System Inputs'!$F$9)))</definedName>
    <definedName name="list_HRused" localSheetId="11">_xlfn.ANCHORARRAY([1]Lists!$Q$4)</definedName>
    <definedName name="list_HRused" localSheetId="0">_xlfn.ANCHORARRAY([1]Lists!$Q$4)</definedName>
    <definedName name="list_HRused">_xlfn.ANCHORARRAY(Lists!$Q$4)</definedName>
    <definedName name="list_InstallYear" localSheetId="11">[1]Lists!$B$4:$B$37</definedName>
    <definedName name="list_InstallYear" localSheetId="0">[1]Lists!$B$4:$B$37</definedName>
    <definedName name="list_InstallYear">Lists!$B$4:$B$37</definedName>
    <definedName name="list_MeasureType" localSheetId="11">[1]Lists!$F$4:$F$6</definedName>
    <definedName name="list_MeasureType" localSheetId="0">[1]Lists!$F$4:$F$6</definedName>
    <definedName name="list_MeasureType">Lists!$F$4:$F$6</definedName>
    <definedName name="list_NoOride" localSheetId="11">[1]Lists!$Y$4</definedName>
    <definedName name="list_NoOride" localSheetId="0">[1]Lists!$Y$4</definedName>
    <definedName name="list_NoOride">Lists!$Y$4</definedName>
    <definedName name="list_RBY" localSheetId="11">OFFSET([1]Lists!$B$4,0,0,COUNTA([1]Lists!$B$4:$B$32),1)</definedName>
    <definedName name="list_RBY" localSheetId="0">OFFSET([1]Lists!$B$4,0,0,COUNTA([1]Lists!$B$4:$B$32),1)</definedName>
    <definedName name="list_RBY">OFFSET(Lists!$B$4,0,0,COUNTA(Lists!$B$4:$B$32),1)</definedName>
    <definedName name="list_sector" localSheetId="11">[1]Lists!$D$4:$D$5</definedName>
    <definedName name="list_sector" localSheetId="0">[1]Lists!$D$4:$D$5</definedName>
    <definedName name="list_sector">Lists!$D$4:$D$5</definedName>
    <definedName name="list_SupplyOride" localSheetId="11">OFFSET('[1]Default Values'!$A$5,MATCH('[1]Water System Inputs'!XFD1048575,'[1]Default Values'!$A$5:$A$15,0)-1,2,1,COUNTA(OFFSET('[1]Default Values'!$A$5,MATCH('[1]Water System Inputs'!XFD1048575,'[1]Default Values'!$A$5:$A$15,0)-1,2,1,10)))</definedName>
    <definedName name="list_SupplyOride" localSheetId="0">OFFSET('[1]Default Values'!$A$5,MATCH('[1]Water System Inputs'!XFD1048575,'[1]Default Values'!$A$5:$A$15,0)-1,2,1,COUNTA(OFFSET('[1]Default Values'!$A$5,MATCH('[1]Water System Inputs'!XFD1048575,'[1]Default Values'!$A$5:$A$15,0)-1,2,1,10)))</definedName>
    <definedName name="list_SupplyOride">OFFSET('Default Values'!$A$5,MATCH('Water System Inputs'!XFD1048575,'Default Values'!$A$5:$A$15,0)-1,2,1,COUNTA(OFFSET('Default Values'!$A$5,MATCH('Water System Inputs'!XFD1048575,'Default Values'!$A$5:$A$15,0)-1,2,1,10)))</definedName>
    <definedName name="list_Topography" localSheetId="11">_xlfn._xlws.FILTER([1]Lists!$H$4:$H$6,[1]Lists!$H$4:$H$6&lt;&gt;'[1]Water System Inputs'!XFD1)</definedName>
    <definedName name="list_Topography" localSheetId="0">_xlfn._xlws.FILTER([1]Lists!$H$4:$H$6,[1]Lists!$H$4:$H$6&lt;&gt;'[1]Water System Inputs'!XFD1)</definedName>
    <definedName name="list_Topography">_xlfn._xlws.FILTER(Lists!$H$4:$H$6,Lists!$H$4:$H$6&lt;&gt;'Water System Inputs'!XFD1)</definedName>
    <definedName name="list_TopographyFlat">Lists!$H$4:$H$6</definedName>
    <definedName name="list_TopographyHilly">Lists!$L$4:$L$6</definedName>
    <definedName name="list_TopographyModerate">Lists!$J$4:$J$6</definedName>
    <definedName name="list_TreatAgOride" localSheetId="11">OFFSET(INDEX(#REF!,MATCH(IF(ISBLANK('[1]Water System Inputs'!$F$9),'[1]Water System Inputs'!$E$9,'[1]Water System Inputs'!$F$9),#REF!,0)),0,0,COUNTIF(#REF!,IF(ISBLANK('[1]Water System Inputs'!$F$9),'[1]Water System Inputs'!$E$9,'[1]Water System Inputs'!$F$9)))</definedName>
    <definedName name="list_TreatAgOride" localSheetId="0">OFFSET(INDEX(#REF!,MATCH(IF(ISBLANK('[1]Water System Inputs'!$F$9),'[1]Water System Inputs'!$E$9,'[1]Water System Inputs'!$F$9),#REF!,0)),0,0,COUNTIF(#REF!,IF(ISBLANK('[1]Water System Inputs'!$F$9),'[1]Water System Inputs'!$E$9,'[1]Water System Inputs'!$F$9)))</definedName>
    <definedName name="list_TreatAgOride">OFFSET(INDEX(#REF!,MATCH(IF(ISBLANK('Water System Inputs'!$F$9),'Water System Inputs'!$E$9,'Water System Inputs'!$F$9),#REF!,0)),0,0,COUNTIF(#REF!,IF(ISBLANK('Water System Inputs'!$F$9),'Water System Inputs'!$E$9,'Water System Inputs'!$F$9)))</definedName>
    <definedName name="list_TreatUrbanOride" localSheetId="11">OFFSET(INDEX(#REF!,MATCH(IF(ISBLANK('[1]Water System Inputs'!$F$9),'[1]Water System Inputs'!$E$9,'[1]Water System Inputs'!$F$9),#REF!,0)),0,0,COUNTIF(#REF!,IF(ISBLANK('[1]Water System Inputs'!$F$9),'[1]Water System Inputs'!$E$9,'[1]Water System Inputs'!$F$9)))</definedName>
    <definedName name="list_TreatUrbanOride" localSheetId="0">OFFSET(INDEX(#REF!,MATCH(IF(ISBLANK('[1]Water System Inputs'!$F$9),'[1]Water System Inputs'!$E$9,'[1]Water System Inputs'!$F$9),#REF!,0)),0,0,COUNTIF(#REF!,IF(ISBLANK('[1]Water System Inputs'!$F$9),'[1]Water System Inputs'!$E$9,'[1]Water System Inputs'!$F$9)))</definedName>
    <definedName name="list_TreatUrbanOride">OFFSET(INDEX(#REF!,MATCH(IF(ISBLANK('Water System Inputs'!$F$9),'Water System Inputs'!$E$9,'Water System Inputs'!$F$9),#REF!,0)),0,0,COUNTIF(#REF!,IF(ISBLANK('Water System Inputs'!$F$9),'Water System Inputs'!$E$9,'Water System Inputs'!$F$9)))</definedName>
    <definedName name="list_WWCollAgOride" localSheetId="11">OFFSET(INDEX(#REF!,MATCH(IF(ISBLANK('[1]Water System Inputs'!$F$9),'[1]Water System Inputs'!$E$9,'[1]Water System Inputs'!$F$9),#REF!,0)),0,0,COUNTIF(#REF!,IF(ISBLANK('[1]Water System Inputs'!$F$9),'[1]Water System Inputs'!$E$9,'[1]Water System Inputs'!$F$9)))</definedName>
    <definedName name="list_WWCollAgOride" localSheetId="0">OFFSET(INDEX(#REF!,MATCH(IF(ISBLANK('[1]Water System Inputs'!$F$9),'[1]Water System Inputs'!$E$9,'[1]Water System Inputs'!$F$9),#REF!,0)),0,0,COUNTIF(#REF!,IF(ISBLANK('[1]Water System Inputs'!$F$9),'[1]Water System Inputs'!$E$9,'[1]Water System Inputs'!$F$9)))</definedName>
    <definedName name="list_WWCollAgOride">OFFSET(INDEX(#REF!,MATCH(IF(ISBLANK('Water System Inputs'!$F$9),'Water System Inputs'!$E$9,'Water System Inputs'!$F$9),#REF!,0)),0,0,COUNTIF(#REF!,IF(ISBLANK('Water System Inputs'!$F$9),'Water System Inputs'!$E$9,'Water System Inputs'!$F$9)))</definedName>
    <definedName name="list_WWCollUrbanOride" localSheetId="11">OFFSET(INDEX(#REF!,MATCH(IF(ISBLANK('[1]Water System Inputs'!$F$9),'[1]Water System Inputs'!$E$9,'[1]Water System Inputs'!$F$9),#REF!,0)),0,0,COUNTIF(#REF!,IF(ISBLANK('[1]Water System Inputs'!$F$9),'[1]Water System Inputs'!$E$9,'[1]Water System Inputs'!$F$9)))</definedName>
    <definedName name="list_WWCollUrbanOride" localSheetId="0">OFFSET(INDEX(#REF!,MATCH(IF(ISBLANK('[1]Water System Inputs'!$F$9),'[1]Water System Inputs'!$E$9,'[1]Water System Inputs'!$F$9),#REF!,0)),0,0,COUNTIF(#REF!,IF(ISBLANK('[1]Water System Inputs'!$F$9),'[1]Water System Inputs'!$E$9,'[1]Water System Inputs'!$F$9)))</definedName>
    <definedName name="list_WWCollUrbanOride">OFFSET(INDEX(#REF!,MATCH(IF(ISBLANK('Water System Inputs'!$F$9),'Water System Inputs'!$E$9,'Water System Inputs'!$F$9),#REF!,0)),0,0,COUNTIF(#REF!,IF(ISBLANK('Water System Inputs'!$F$9),'Water System Inputs'!$E$9,'Water System Inputs'!$F$9)))</definedName>
    <definedName name="list_WWTreatAgOride" localSheetId="11">OFFSET(INDEX(#REF!,MATCH(IF(ISBLANK('[1]Water System Inputs'!$F$9),'[1]Water System Inputs'!$E$9,'[1]Water System Inputs'!$F$9),#REF!,0)),0,0,COUNTIF(#REF!,IF(ISBLANK('[1]Water System Inputs'!$F$9),'[1]Water System Inputs'!$E$9,'[1]Water System Inputs'!$F$9)))</definedName>
    <definedName name="list_WWTreatAgOride" localSheetId="0">OFFSET(INDEX(#REF!,MATCH(IF(ISBLANK('[1]Water System Inputs'!$F$9),'[1]Water System Inputs'!$E$9,'[1]Water System Inputs'!$F$9),#REF!,0)),0,0,COUNTIF(#REF!,IF(ISBLANK('[1]Water System Inputs'!$F$9),'[1]Water System Inputs'!$E$9,'[1]Water System Inputs'!$F$9)))</definedName>
    <definedName name="list_WWTreatAgOride">OFFSET(INDEX(#REF!,MATCH(IF(ISBLANK('Water System Inputs'!$F$9),'Water System Inputs'!$E$9,'Water System Inputs'!$F$9),#REF!,0)),0,0,COUNTIF(#REF!,IF(ISBLANK('Water System Inputs'!$F$9),'Water System Inputs'!$E$9,'Water System Inputs'!$F$9)))</definedName>
    <definedName name="list_WWTreatUrbanOride" localSheetId="11">OFFSET(INDEX(#REF!,MATCH(IF(ISBLANK('[1]Water System Inputs'!$F$9),'[1]Water System Inputs'!$E$9,'[1]Water System Inputs'!$F$9),#REF!,0)),0,0,COUNTIF(#REF!,IF(ISBLANK('[1]Water System Inputs'!$F$9),'[1]Water System Inputs'!$E$9,'[1]Water System Inputs'!$F$9)))</definedName>
    <definedName name="list_WWTreatUrbanOride" localSheetId="0">OFFSET(INDEX(#REF!,MATCH(IF(ISBLANK('[1]Water System Inputs'!$F$9),'[1]Water System Inputs'!$E$9,'[1]Water System Inputs'!$F$9),#REF!,0)),0,0,COUNTIF(#REF!,IF(ISBLANK('[1]Water System Inputs'!$F$9),'[1]Water System Inputs'!$E$9,'[1]Water System Inputs'!$F$9)))</definedName>
    <definedName name="list_WWTreatUrbanOride">OFFSET(INDEX(#REF!,MATCH(IF(ISBLANK('Water System Inputs'!$F$9),'Water System Inputs'!$E$9,'Water System Inputs'!$F$9),#REF!,0)),0,0,COUNTIF(#REF!,IF(ISBLANK('Water System Inputs'!$F$9),'Water System Inputs'!$E$9,'Water System Inputs'!$F$9)))</definedName>
    <definedName name="list_zip" localSheetId="11">[1]Lists!$N$4:$N$2181</definedName>
    <definedName name="list_zip" localSheetId="0">[1]Lists!$N$4:$N$2181</definedName>
    <definedName name="list_zip">Lists!$N$4:$N$2181</definedName>
    <definedName name="list_zipHR" localSheetId="11">[1]Lists!$N$4:$O$2181</definedName>
    <definedName name="list_zipHR" localSheetId="0">[1]Lists!$N$4:$O$2181</definedName>
    <definedName name="list_zipHR">Lists!$N$4:$O$2181</definedName>
    <definedName name="ResourceBalanceYear" localSheetId="11">IF(OR(ISBLANK('[1]Water System Inputs'!$F$5),'[1]Water System Inputs'!$F$5="Use Default Value"),'[1]Water System Inputs'!$E$5,'[1]Water System Inputs'!$F$5)</definedName>
    <definedName name="ResourceBalanceYear" localSheetId="0">IF(OR(ISBLANK('[1]Water System Inputs'!$F$5),'[1]Water System Inputs'!$F$5="Use Default Value"),'[1]Water System Inputs'!$E$5,'[1]Water System Inputs'!$F$5)</definedName>
    <definedName name="ResourceBalanceYear">IF(OR(ISBLANK('Water System Inputs'!$F$5),'Water System Inputs'!$F$5="Use Default Value"),'Water System Inputs'!$E$5,'Water System Inputs'!$F$5)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 i="7" l="1" a="1"/>
  <c r="AP2" i="7" s="1"/>
  <c r="W2" i="7" a="1"/>
  <c r="W2" i="7" s="1"/>
  <c r="F133" i="12"/>
  <c r="H29" i="7" a="1"/>
  <c r="E22" i="7" a="1"/>
  <c r="B24" i="7" a="1"/>
  <c r="D24" i="7" a="1"/>
  <c r="F5" i="7" a="1"/>
  <c r="E28" i="7" a="1"/>
  <c r="E41" i="2" a="1"/>
  <c r="F34" i="7" a="1"/>
  <c r="D25" i="7" a="1"/>
  <c r="H18" i="7" a="1"/>
  <c r="H9" i="7" a="1"/>
  <c r="A12" i="7" a="1"/>
  <c r="H35" i="7" a="1"/>
  <c r="A36" i="7" a="1"/>
  <c r="F35" i="7" a="1"/>
  <c r="H20" i="7" a="1"/>
  <c r="D32" i="7" a="1"/>
  <c r="E22" i="2" a="1"/>
  <c r="D28" i="7" a="1"/>
  <c r="B30" i="7" a="1"/>
  <c r="C17" i="7" a="1"/>
  <c r="E23" i="7" a="1"/>
  <c r="D31" i="7" a="1"/>
  <c r="A18" i="7" a="1"/>
  <c r="E37" i="2" a="1"/>
  <c r="E30" i="7" a="1"/>
  <c r="H26" i="7" a="1"/>
  <c r="E42" i="2" a="1"/>
  <c r="D36" i="7" a="1"/>
  <c r="F20" i="7" a="1"/>
  <c r="C28" i="7" a="1"/>
  <c r="D17" i="7" a="1"/>
  <c r="H12" i="7" a="1"/>
  <c r="C34" i="7" a="1"/>
  <c r="D23" i="7" a="1"/>
  <c r="L15" i="2" a="1"/>
  <c r="C25" i="7" a="1"/>
  <c r="C10" i="7" a="1"/>
  <c r="A26" i="7" a="1"/>
  <c r="E34" i="7" a="1"/>
  <c r="A8" i="7" a="1"/>
  <c r="E17" i="2" a="1"/>
  <c r="B23" i="7" a="1"/>
  <c r="H32" i="7" a="1"/>
  <c r="B15" i="7" a="1"/>
  <c r="L32" i="2" a="1"/>
  <c r="A22" i="7" a="1"/>
  <c r="L23" i="2" a="1"/>
  <c r="E25" i="7" a="1"/>
  <c r="E33" i="2" a="1"/>
  <c r="G8" i="7" a="1"/>
  <c r="L43" i="2" a="1"/>
  <c r="E10" i="7" a="1"/>
  <c r="G27" i="7" a="1"/>
  <c r="G14" i="7" a="1"/>
  <c r="C36" i="7" a="1"/>
  <c r="B8" i="7" a="1"/>
  <c r="L14" i="2" a="1"/>
  <c r="L19" i="2" a="1"/>
  <c r="A25" i="7" a="1"/>
  <c r="D8" i="7" a="1"/>
  <c r="H22" i="7" a="1"/>
  <c r="F22" i="7" a="1"/>
  <c r="E38" i="2" a="1"/>
  <c r="L13" i="2" a="1"/>
  <c r="L29" i="2" a="1"/>
  <c r="E30" i="2" a="1"/>
  <c r="D15" i="7" a="1"/>
  <c r="L22" i="2" a="1"/>
  <c r="E44" i="2" a="1"/>
  <c r="H33" i="7" a="1"/>
  <c r="F36" i="7" a="1"/>
  <c r="E15" i="2" a="1"/>
  <c r="L28" i="2" a="1"/>
  <c r="H36" i="7" a="1"/>
  <c r="C35" i="7" a="1"/>
  <c r="E35" i="7" a="1"/>
  <c r="C5" i="7" a="1"/>
  <c r="H13" i="7" a="1"/>
  <c r="C6" i="7" a="1"/>
  <c r="A15" i="7" a="1"/>
  <c r="E11" i="7" a="1"/>
  <c r="G26" i="7" a="1"/>
  <c r="F19" i="7" a="1"/>
  <c r="F30" i="7" a="1"/>
  <c r="H15" i="7" a="1"/>
  <c r="A5" i="7" a="1"/>
  <c r="L33" i="2" a="1"/>
  <c r="F11" i="7" a="1"/>
  <c r="B6" i="7" a="1"/>
  <c r="F28" i="7" a="1"/>
  <c r="E35" i="2" a="1"/>
  <c r="B31" i="7" a="1"/>
  <c r="G16" i="7" a="1"/>
  <c r="C32" i="7" a="1"/>
  <c r="D4" i="7" a="1"/>
  <c r="D30" i="7" a="1"/>
  <c r="G9" i="7" a="1"/>
  <c r="B22" i="7" a="1"/>
  <c r="L35" i="2" a="1"/>
  <c r="C11" i="7" a="1"/>
  <c r="H17" i="7" a="1"/>
  <c r="L39" i="2" a="1"/>
  <c r="D14" i="7" a="1"/>
  <c r="G21" i="7" a="1"/>
  <c r="F25" i="7" a="1"/>
  <c r="E9" i="7" a="1"/>
  <c r="C30" i="7" a="1"/>
  <c r="L17" i="2" a="1"/>
  <c r="C13" i="7" a="1"/>
  <c r="E15" i="7" a="1"/>
  <c r="G28" i="7" a="1"/>
  <c r="A10" i="7" a="1"/>
  <c r="E32" i="7" a="1"/>
  <c r="B5" i="7" a="1"/>
  <c r="F31" i="7" a="1"/>
  <c r="E20" i="2" a="1"/>
  <c r="B28" i="7" a="1"/>
  <c r="G17" i="7" a="1"/>
  <c r="C24" i="7" a="1"/>
  <c r="G36" i="7" a="1"/>
  <c r="F9" i="7" a="1"/>
  <c r="C12" i="7" a="1"/>
  <c r="G33" i="7" a="1"/>
  <c r="F12" i="7" a="1"/>
  <c r="G18" i="7" a="1"/>
  <c r="D10" i="7" a="1"/>
  <c r="B18" i="7" a="1"/>
  <c r="G34" i="7" a="1"/>
  <c r="E24" i="7" a="1"/>
  <c r="B36" i="7" a="1"/>
  <c r="B14" i="7" a="1"/>
  <c r="E16" i="7" a="1"/>
  <c r="B11" i="7" a="1"/>
  <c r="B27" i="7" a="1"/>
  <c r="E28" i="2" a="1"/>
  <c r="D29" i="7" a="1"/>
  <c r="D20" i="7" a="1"/>
  <c r="D19" i="7" a="1"/>
  <c r="A19" i="7" a="1"/>
  <c r="G6" i="7" a="1"/>
  <c r="G5" i="7" a="1"/>
  <c r="G15" i="7" a="1"/>
  <c r="A33" i="7" a="1"/>
  <c r="F15" i="7" a="1"/>
  <c r="E26" i="7" a="1"/>
  <c r="C15" i="7" a="1"/>
  <c r="E13" i="2" a="1"/>
  <c r="H16" i="7" a="1"/>
  <c r="H4" i="7" a="1"/>
  <c r="H11" i="7" a="1"/>
  <c r="F21" i="7" a="1"/>
  <c r="L18" i="2" a="1"/>
  <c r="F8" i="7" a="1"/>
  <c r="L30" i="2" a="1"/>
  <c r="B7" i="7" a="1"/>
  <c r="C21" i="7" a="1"/>
  <c r="E20" i="7" a="1"/>
  <c r="L24" i="2" a="1"/>
  <c r="F32" i="7" a="1"/>
  <c r="B35" i="7" a="1"/>
  <c r="F26" i="7" a="1"/>
  <c r="A24" i="7" a="1"/>
  <c r="A21" i="7" a="1"/>
  <c r="C18" i="7" a="1"/>
  <c r="A4" i="7" a="1"/>
  <c r="H28" i="7" a="1"/>
  <c r="D9" i="7" a="1"/>
  <c r="D16" i="7" a="1"/>
  <c r="E19" i="7" a="1"/>
  <c r="E36" i="7" a="1"/>
  <c r="G22" i="7" a="1"/>
  <c r="A30" i="7" a="1"/>
  <c r="G11" i="7" a="1"/>
  <c r="H10" i="7" a="1"/>
  <c r="D6" i="7" a="1"/>
  <c r="A9" i="7" a="1"/>
  <c r="C7" i="7" a="1"/>
  <c r="E7" i="7" a="1"/>
  <c r="C16" i="7" a="1"/>
  <c r="G31" i="7" a="1"/>
  <c r="E21" i="7" a="1"/>
  <c r="A16" i="7" a="1"/>
  <c r="G7" i="7" a="1"/>
  <c r="C23" i="7" a="1"/>
  <c r="H23" i="7" a="1"/>
  <c r="F10" i="7" a="1"/>
  <c r="E31" i="2" a="1"/>
  <c r="E31" i="7" a="1"/>
  <c r="B13" i="7" a="1"/>
  <c r="G19" i="7" a="1"/>
  <c r="E29" i="2" a="1"/>
  <c r="C4" i="7" a="1"/>
  <c r="A7" i="7" a="1"/>
  <c r="D34" i="7" a="1"/>
  <c r="B19" i="7" a="1"/>
  <c r="D21" i="7" a="1"/>
  <c r="G4" i="7" a="1"/>
  <c r="A6" i="7" a="1"/>
  <c r="E21" i="2" a="1"/>
  <c r="H30" i="7" a="1"/>
  <c r="H19" i="7" a="1"/>
  <c r="G29" i="7" a="1"/>
  <c r="C14" i="7" a="1"/>
  <c r="E19" i="2" a="1"/>
  <c r="F7" i="7" a="1"/>
  <c r="E32" i="2" a="1"/>
  <c r="E34" i="2" a="1"/>
  <c r="E17" i="7" a="1"/>
  <c r="E27" i="2" a="1"/>
  <c r="F4" i="7" a="1"/>
  <c r="B4" i="7" a="1"/>
  <c r="D27" i="7" a="1"/>
  <c r="E6" i="7" a="1"/>
  <c r="G13" i="7" a="1"/>
  <c r="E26" i="2" a="1"/>
  <c r="L41" i="2" a="1"/>
  <c r="C20" i="7" a="1"/>
  <c r="H7" i="7" a="1"/>
  <c r="B33" i="7" a="1"/>
  <c r="B12" i="7" a="1"/>
  <c r="C9" i="7" a="1"/>
  <c r="L27" i="2" a="1"/>
  <c r="F6" i="7" a="1"/>
  <c r="C22" i="7" a="1"/>
  <c r="E33" i="7" a="1"/>
  <c r="B25" i="7" a="1"/>
  <c r="B21" i="7" a="1"/>
  <c r="L21" i="2" a="1"/>
  <c r="A17" i="7" a="1"/>
  <c r="F16" i="7" a="1"/>
  <c r="A14" i="7" a="1"/>
  <c r="D26" i="7" a="1"/>
  <c r="A32" i="7" a="1"/>
  <c r="H31" i="7" a="1"/>
  <c r="F33" i="7" a="1"/>
  <c r="E5" i="7" a="1"/>
  <c r="B9" i="7" a="1"/>
  <c r="H5" i="7" a="1"/>
  <c r="L16" i="2" a="1"/>
  <c r="B10" i="7" a="1"/>
  <c r="H27" i="7" a="1"/>
  <c r="F24" i="7" a="1"/>
  <c r="D11" i="7" a="1"/>
  <c r="G23" i="7" a="1"/>
  <c r="E14" i="7" a="1"/>
  <c r="G30" i="7" a="1"/>
  <c r="L42" i="2" a="1"/>
  <c r="L37" i="2" a="1"/>
  <c r="C33" i="7" a="1"/>
  <c r="E14" i="2" a="1"/>
  <c r="A28" i="7" a="1"/>
  <c r="A34" i="7" a="1"/>
  <c r="A29" i="7" a="1"/>
  <c r="L38" i="2" a="1"/>
  <c r="D18" i="7" a="1"/>
  <c r="L36" i="2" a="1"/>
  <c r="E4" i="7" a="1"/>
  <c r="E27" i="7" a="1"/>
  <c r="F18" i="7" a="1"/>
  <c r="D33" i="7" a="1"/>
  <c r="H6" i="7" a="1"/>
  <c r="G32" i="7" a="1"/>
  <c r="H34" i="7" a="1"/>
  <c r="A27" i="7" a="1"/>
  <c r="F14" i="7" a="1"/>
  <c r="D22" i="7" a="1"/>
  <c r="E18" i="2" a="1"/>
  <c r="H21" i="7" a="1"/>
  <c r="L44" i="2" a="1"/>
  <c r="F17" i="7" a="1"/>
  <c r="C31" i="7" a="1"/>
  <c r="B17" i="7" a="1"/>
  <c r="F13" i="7" a="1"/>
  <c r="F23" i="7" a="1"/>
  <c r="G35" i="7" a="1"/>
  <c r="E23" i="2" a="1"/>
  <c r="E43" i="2" a="1"/>
  <c r="A35" i="7" a="1"/>
  <c r="B26" i="7" a="1"/>
  <c r="E40" i="2" a="1"/>
  <c r="D13" i="7" a="1"/>
  <c r="G24" i="7" a="1"/>
  <c r="L40" i="2" a="1"/>
  <c r="L20" i="2" a="1"/>
  <c r="E12" i="7" a="1"/>
  <c r="E24" i="2" a="1"/>
  <c r="L31" i="2" a="1"/>
  <c r="C27" i="7" a="1"/>
  <c r="L34" i="2" a="1"/>
  <c r="D5" i="7" a="1"/>
  <c r="G12" i="7" a="1"/>
  <c r="E8" i="7" a="1"/>
  <c r="D12" i="7" a="1"/>
  <c r="C26" i="7" a="1"/>
  <c r="H14" i="7" a="1"/>
  <c r="A11" i="7" a="1"/>
  <c r="B16" i="7" a="1"/>
  <c r="E36" i="2" a="1"/>
  <c r="H8" i="7" a="1"/>
  <c r="G10" i="7" a="1"/>
  <c r="A13" i="7" a="1"/>
  <c r="D35" i="7" a="1"/>
  <c r="E13" i="7" a="1"/>
  <c r="C8" i="7" a="1"/>
  <c r="B32" i="7" a="1"/>
  <c r="F27" i="7" a="1"/>
  <c r="E12" i="2" a="1"/>
  <c r="E39" i="2" a="1"/>
  <c r="F29" i="7" a="1"/>
  <c r="H25" i="7" a="1"/>
  <c r="A23" i="7" a="1"/>
  <c r="D7" i="7" a="1"/>
  <c r="C19" i="7" a="1"/>
  <c r="A20" i="7" a="1"/>
  <c r="E25" i="2" a="1"/>
  <c r="H24" i="7" a="1"/>
  <c r="B34" i="7" a="1"/>
  <c r="L25" i="2" a="1"/>
  <c r="B20" i="7" a="1"/>
  <c r="C29" i="7" a="1"/>
  <c r="E16" i="2" a="1"/>
  <c r="G25" i="7" a="1"/>
  <c r="E29" i="7" a="1"/>
  <c r="A31" i="7" a="1"/>
  <c r="L26" i="2" a="1"/>
  <c r="G20" i="7" a="1"/>
  <c r="B29" i="7" a="1"/>
  <c r="L12" i="2" a="1"/>
  <c r="E18" i="7" a="1"/>
  <c r="H32" i="7" l="1"/>
  <c r="F31" i="10" s="1"/>
  <c r="H26" i="7"/>
  <c r="F25" i="10" s="1"/>
  <c r="H24" i="7"/>
  <c r="F23" i="10" s="1"/>
  <c r="H22" i="7"/>
  <c r="F21" i="10" s="1"/>
  <c r="H20" i="7"/>
  <c r="F19" i="10" s="1"/>
  <c r="H18" i="7"/>
  <c r="F17" i="10" s="1"/>
  <c r="H16" i="7"/>
  <c r="F15" i="10" s="1"/>
  <c r="H14" i="7"/>
  <c r="F13" i="10" s="1"/>
  <c r="H12" i="7"/>
  <c r="F11" i="10" s="1"/>
  <c r="H10" i="7"/>
  <c r="F9" i="10" s="1"/>
  <c r="H8" i="7"/>
  <c r="F7" i="10" s="1"/>
  <c r="H6" i="7"/>
  <c r="F5" i="10" s="1"/>
  <c r="H30" i="7"/>
  <c r="F29" i="10" s="1"/>
  <c r="G36" i="7"/>
  <c r="E35" i="10" s="1"/>
  <c r="G32" i="7"/>
  <c r="E31" i="10" s="1"/>
  <c r="G28" i="7"/>
  <c r="E27" i="10" s="1"/>
  <c r="G24" i="7"/>
  <c r="E23" i="10" s="1"/>
  <c r="G22" i="7"/>
  <c r="E21" i="10" s="1"/>
  <c r="G18" i="7"/>
  <c r="E17" i="10" s="1"/>
  <c r="G16" i="7"/>
  <c r="E15" i="10" s="1"/>
  <c r="G14" i="7"/>
  <c r="E13" i="10" s="1"/>
  <c r="G12" i="7"/>
  <c r="E11" i="10" s="1"/>
  <c r="G10" i="7"/>
  <c r="E9" i="10" s="1"/>
  <c r="G6" i="7"/>
  <c r="E5" i="10" s="1"/>
  <c r="H34" i="7"/>
  <c r="F33" i="10" s="1"/>
  <c r="H28" i="7"/>
  <c r="F27" i="10" s="1"/>
  <c r="G34" i="7"/>
  <c r="E33" i="10" s="1"/>
  <c r="G30" i="7"/>
  <c r="E29" i="10" s="1"/>
  <c r="G26" i="7"/>
  <c r="E25" i="10" s="1"/>
  <c r="G20" i="7"/>
  <c r="E19" i="10" s="1"/>
  <c r="G8" i="7"/>
  <c r="E7" i="10" s="1"/>
  <c r="H36" i="7"/>
  <c r="F35" i="10" s="1"/>
  <c r="H33" i="7"/>
  <c r="F32" i="10" s="1"/>
  <c r="H29" i="7"/>
  <c r="F28" i="10" s="1"/>
  <c r="H25" i="7"/>
  <c r="F24" i="10" s="1"/>
  <c r="H19" i="7"/>
  <c r="F18" i="10" s="1"/>
  <c r="H15" i="7"/>
  <c r="F14" i="10" s="1"/>
  <c r="H11" i="7"/>
  <c r="F10" i="10" s="1"/>
  <c r="H9" i="7"/>
  <c r="F8" i="10" s="1"/>
  <c r="H5" i="7"/>
  <c r="F4" i="10" s="1"/>
  <c r="H35" i="7"/>
  <c r="F34" i="10" s="1"/>
  <c r="H31" i="7"/>
  <c r="F30" i="10" s="1"/>
  <c r="H27" i="7"/>
  <c r="F26" i="10" s="1"/>
  <c r="H23" i="7"/>
  <c r="F22" i="10" s="1"/>
  <c r="H21" i="7"/>
  <c r="F20" i="10" s="1"/>
  <c r="H17" i="7"/>
  <c r="F16" i="10" s="1"/>
  <c r="H13" i="7"/>
  <c r="F12" i="10" s="1"/>
  <c r="H7" i="7"/>
  <c r="F6" i="10" s="1"/>
  <c r="G35" i="7"/>
  <c r="E34" i="10" s="1"/>
  <c r="G33" i="7"/>
  <c r="E32" i="10" s="1"/>
  <c r="G31" i="7"/>
  <c r="E30" i="10" s="1"/>
  <c r="G29" i="7"/>
  <c r="E28" i="10" s="1"/>
  <c r="G27" i="7"/>
  <c r="E26" i="10" s="1"/>
  <c r="G25" i="7"/>
  <c r="E24" i="10" s="1"/>
  <c r="G23" i="7"/>
  <c r="E22" i="10" s="1"/>
  <c r="G21" i="7"/>
  <c r="E20" i="10" s="1"/>
  <c r="G19" i="7"/>
  <c r="E18" i="10" s="1"/>
  <c r="G17" i="7"/>
  <c r="E16" i="10" s="1"/>
  <c r="G15" i="7"/>
  <c r="E14" i="10" s="1"/>
  <c r="G13" i="7"/>
  <c r="E12" i="10" s="1"/>
  <c r="G11" i="7"/>
  <c r="E10" i="10" s="1"/>
  <c r="G9" i="7"/>
  <c r="E8" i="10" s="1"/>
  <c r="G7" i="7"/>
  <c r="E6" i="10" s="1"/>
  <c r="G5" i="7"/>
  <c r="E4" i="10" s="1"/>
  <c r="H4" i="7"/>
  <c r="F3" i="10" s="1"/>
  <c r="G4" i="7"/>
  <c r="E3" i="10" s="1"/>
  <c r="A26" i="7"/>
  <c r="C31" i="7"/>
  <c r="A10" i="7"/>
  <c r="E6" i="7"/>
  <c r="A12" i="7"/>
  <c r="C17" i="7"/>
  <c r="E22" i="7"/>
  <c r="A28" i="7"/>
  <c r="C33" i="7"/>
  <c r="E8" i="7"/>
  <c r="E24" i="7"/>
  <c r="C5" i="7"/>
  <c r="E10" i="7"/>
  <c r="A16" i="7"/>
  <c r="C21" i="7"/>
  <c r="E26" i="7"/>
  <c r="A32" i="7"/>
  <c r="E20" i="7"/>
  <c r="C19" i="7"/>
  <c r="C7" i="7"/>
  <c r="E12" i="7"/>
  <c r="A18" i="7"/>
  <c r="C23" i="7"/>
  <c r="E28" i="7"/>
  <c r="A34" i="7"/>
  <c r="A14" i="7"/>
  <c r="C35" i="7"/>
  <c r="C9" i="7"/>
  <c r="E14" i="7"/>
  <c r="A20" i="7"/>
  <c r="C25" i="7"/>
  <c r="E30" i="7"/>
  <c r="A36" i="7"/>
  <c r="C15" i="7"/>
  <c r="A6" i="7"/>
  <c r="C11" i="7"/>
  <c r="E16" i="7"/>
  <c r="A22" i="7"/>
  <c r="C27" i="7"/>
  <c r="E32" i="7"/>
  <c r="A30" i="7"/>
  <c r="A8" i="7"/>
  <c r="C13" i="7"/>
  <c r="E18" i="7"/>
  <c r="A24" i="7"/>
  <c r="C29" i="7"/>
  <c r="E34" i="7"/>
  <c r="A5" i="7"/>
  <c r="E5" i="7"/>
  <c r="C6" i="7"/>
  <c r="A7" i="7"/>
  <c r="E7" i="7"/>
  <c r="C8" i="7"/>
  <c r="A9" i="7"/>
  <c r="E9" i="7"/>
  <c r="C10" i="7"/>
  <c r="A11" i="7"/>
  <c r="E11" i="7"/>
  <c r="C12" i="7"/>
  <c r="A13" i="7"/>
  <c r="E13" i="7"/>
  <c r="C14" i="7"/>
  <c r="A15" i="7"/>
  <c r="E15" i="7"/>
  <c r="C16" i="7"/>
  <c r="A17" i="7"/>
  <c r="E17" i="7"/>
  <c r="C18" i="7"/>
  <c r="A19" i="7"/>
  <c r="E19" i="7"/>
  <c r="C20" i="7"/>
  <c r="A21" i="7"/>
  <c r="E21" i="7"/>
  <c r="C22" i="7"/>
  <c r="A23" i="7"/>
  <c r="E23" i="7"/>
  <c r="C24" i="7"/>
  <c r="A25" i="7"/>
  <c r="E25" i="7"/>
  <c r="C26" i="7"/>
  <c r="A27" i="7"/>
  <c r="E27" i="7"/>
  <c r="C28" i="7"/>
  <c r="A29" i="7"/>
  <c r="E29" i="7"/>
  <c r="C30" i="7"/>
  <c r="A31" i="7"/>
  <c r="E31" i="7"/>
  <c r="C32" i="7"/>
  <c r="A33" i="7"/>
  <c r="E33" i="7"/>
  <c r="C34" i="7"/>
  <c r="A35" i="7"/>
  <c r="E35" i="7"/>
  <c r="C36" i="7"/>
  <c r="B5" i="7"/>
  <c r="F5" i="7"/>
  <c r="D6" i="7"/>
  <c r="B7" i="7"/>
  <c r="F7" i="7"/>
  <c r="D8" i="7"/>
  <c r="B9" i="7"/>
  <c r="F9" i="7"/>
  <c r="D10" i="7"/>
  <c r="B11" i="7"/>
  <c r="F11" i="7"/>
  <c r="D12" i="7"/>
  <c r="B13" i="7"/>
  <c r="F13" i="7"/>
  <c r="D14" i="7"/>
  <c r="B15" i="7"/>
  <c r="F15" i="7"/>
  <c r="D16" i="7"/>
  <c r="B17" i="7"/>
  <c r="F17" i="7"/>
  <c r="D18" i="7"/>
  <c r="B19" i="7"/>
  <c r="F19" i="7"/>
  <c r="D20" i="7"/>
  <c r="B21" i="7"/>
  <c r="F21" i="7"/>
  <c r="D22" i="7"/>
  <c r="B23" i="7"/>
  <c r="F23" i="7"/>
  <c r="D24" i="7"/>
  <c r="B25" i="7"/>
  <c r="F25" i="7"/>
  <c r="D26" i="7"/>
  <c r="B27" i="7"/>
  <c r="F27" i="7"/>
  <c r="D28" i="7"/>
  <c r="B29" i="7"/>
  <c r="F29" i="7"/>
  <c r="D30" i="7"/>
  <c r="B31" i="7"/>
  <c r="F31" i="7"/>
  <c r="D32" i="7"/>
  <c r="B33" i="7"/>
  <c r="F33" i="7"/>
  <c r="D34" i="7"/>
  <c r="B35" i="7"/>
  <c r="F35" i="7"/>
  <c r="D36" i="7"/>
  <c r="E36" i="7"/>
  <c r="D5" i="7"/>
  <c r="B6" i="7"/>
  <c r="F6" i="7"/>
  <c r="D7" i="7"/>
  <c r="B8" i="7"/>
  <c r="F8" i="7"/>
  <c r="D9" i="7"/>
  <c r="B10" i="7"/>
  <c r="F10" i="7"/>
  <c r="D11" i="7"/>
  <c r="B12" i="7"/>
  <c r="F12" i="7"/>
  <c r="D13" i="7"/>
  <c r="B14" i="7"/>
  <c r="F14" i="7"/>
  <c r="D15" i="7"/>
  <c r="B16" i="7"/>
  <c r="F16" i="7"/>
  <c r="D17" i="7"/>
  <c r="B18" i="7"/>
  <c r="F18" i="7"/>
  <c r="D19" i="7"/>
  <c r="B20" i="7"/>
  <c r="F20" i="7"/>
  <c r="D21" i="7"/>
  <c r="B22" i="7"/>
  <c r="F22" i="7"/>
  <c r="D23" i="7"/>
  <c r="B24" i="7"/>
  <c r="F24" i="7"/>
  <c r="D25" i="7"/>
  <c r="B26" i="7"/>
  <c r="F26" i="7"/>
  <c r="D27" i="7"/>
  <c r="B28" i="7"/>
  <c r="F28" i="7"/>
  <c r="D29" i="7"/>
  <c r="B30" i="7"/>
  <c r="F30" i="7"/>
  <c r="D31" i="7"/>
  <c r="B32" i="7"/>
  <c r="F32" i="7"/>
  <c r="D33" i="7"/>
  <c r="B34" i="7"/>
  <c r="F34" i="7"/>
  <c r="D35" i="7"/>
  <c r="B36" i="7"/>
  <c r="F36" i="7"/>
  <c r="F4" i="7"/>
  <c r="E4" i="7"/>
  <c r="D4" i="7"/>
  <c r="C4" i="7"/>
  <c r="B4" i="7"/>
  <c r="A4" i="7"/>
  <c r="L33" i="2"/>
  <c r="L26" i="2"/>
  <c r="L25" i="2"/>
  <c r="L17" i="2"/>
  <c r="L38" i="2"/>
  <c r="L16" i="2"/>
  <c r="L23" i="2"/>
  <c r="L27" i="2"/>
  <c r="L35" i="2"/>
  <c r="L43" i="2"/>
  <c r="L21" i="2"/>
  <c r="L41" i="2"/>
  <c r="L42" i="2"/>
  <c r="L12" i="2"/>
  <c r="L31" i="2"/>
  <c r="L39" i="2"/>
  <c r="L14" i="2"/>
  <c r="L29" i="2"/>
  <c r="L15" i="2"/>
  <c r="L30" i="2"/>
  <c r="L19" i="2"/>
  <c r="L24" i="2"/>
  <c r="L32" i="2"/>
  <c r="L44" i="2"/>
  <c r="L13" i="2"/>
  <c r="L37" i="2"/>
  <c r="L22" i="2"/>
  <c r="L34" i="2"/>
  <c r="L20" i="2"/>
  <c r="L28" i="2"/>
  <c r="L36" i="2"/>
  <c r="L40" i="2"/>
  <c r="L18" i="2"/>
  <c r="E14" i="2"/>
  <c r="E37" i="2"/>
  <c r="E22" i="2"/>
  <c r="E38" i="2"/>
  <c r="E16" i="2"/>
  <c r="E12" i="2"/>
  <c r="E31" i="2"/>
  <c r="E43" i="2"/>
  <c r="E25" i="2"/>
  <c r="E41" i="2"/>
  <c r="E26" i="2"/>
  <c r="E42" i="2"/>
  <c r="E23" i="2"/>
  <c r="E27" i="2"/>
  <c r="E35" i="2"/>
  <c r="E39" i="2"/>
  <c r="E21" i="2"/>
  <c r="E33" i="2"/>
  <c r="E15" i="2"/>
  <c r="E34" i="2"/>
  <c r="E19" i="2"/>
  <c r="E24" i="2"/>
  <c r="E28" i="2"/>
  <c r="E36" i="2"/>
  <c r="E44" i="2"/>
  <c r="E13" i="2"/>
  <c r="E29" i="2"/>
  <c r="E17" i="2"/>
  <c r="E30" i="2"/>
  <c r="E20" i="2"/>
  <c r="E32" i="2"/>
  <c r="E40" i="2"/>
  <c r="E18" i="2"/>
  <c r="K33" i="7" a="1"/>
  <c r="I16" i="7" a="1"/>
  <c r="K27" i="7" a="1"/>
  <c r="I15" i="7" a="1"/>
  <c r="K21" i="7" a="1"/>
  <c r="K36" i="7" a="1"/>
  <c r="I22" i="7" a="1"/>
  <c r="K17" i="7" a="1"/>
  <c r="I14" i="7" a="1"/>
  <c r="K6" i="7" a="1"/>
  <c r="I23" i="7" a="1"/>
  <c r="K19" i="7" a="1"/>
  <c r="K30" i="7" a="1"/>
  <c r="K14" i="7" a="1"/>
  <c r="I29" i="7" a="1"/>
  <c r="K10" i="7" a="1"/>
  <c r="K20" i="7" a="1"/>
  <c r="I20" i="7" a="1"/>
  <c r="K26" i="7" a="1"/>
  <c r="I25" i="7" a="1"/>
  <c r="K5" i="7" a="1"/>
  <c r="K23" i="7" a="1"/>
  <c r="K22" i="7" a="1"/>
  <c r="K25" i="7" a="1"/>
  <c r="I8" i="7" a="1"/>
  <c r="I34" i="7" a="1"/>
  <c r="K7" i="7" a="1"/>
  <c r="K32" i="7" a="1"/>
  <c r="K9" i="7" a="1"/>
  <c r="I21" i="7" a="1"/>
  <c r="K16" i="7" a="1"/>
  <c r="K12" i="7" a="1"/>
  <c r="K18" i="7" a="1"/>
  <c r="K4" i="7" a="1"/>
  <c r="K31" i="7" a="1"/>
  <c r="I27" i="7" a="1"/>
  <c r="I12" i="7" a="1"/>
  <c r="I5" i="7" a="1"/>
  <c r="I10" i="7" a="1"/>
  <c r="K28" i="7" a="1"/>
  <c r="I32" i="7" a="1"/>
  <c r="I18" i="7" a="1"/>
  <c r="I24" i="7" a="1"/>
  <c r="K15" i="7" a="1"/>
  <c r="I6" i="7" a="1"/>
  <c r="I4" i="7" a="1"/>
  <c r="I31" i="7" a="1"/>
  <c r="K24" i="7" a="1"/>
  <c r="I17" i="7" a="1"/>
  <c r="I7" i="7" a="1"/>
  <c r="K8" i="7" a="1"/>
  <c r="K29" i="7" a="1"/>
  <c r="I11" i="7" a="1"/>
  <c r="I9" i="7" a="1"/>
  <c r="K11" i="7" a="1"/>
  <c r="K34" i="7" a="1"/>
  <c r="K35" i="7" a="1"/>
  <c r="I35" i="7" a="1"/>
  <c r="I19" i="7" a="1"/>
  <c r="I28" i="7" a="1"/>
  <c r="I26" i="7" a="1"/>
  <c r="I33" i="7" a="1"/>
  <c r="K13" i="7" a="1"/>
  <c r="I36" i="7" a="1"/>
  <c r="I13" i="7" a="1"/>
  <c r="I30" i="7" a="1"/>
  <c r="I4" i="7" l="1"/>
  <c r="K33" i="7"/>
  <c r="K5" i="7"/>
  <c r="I7" i="7"/>
  <c r="J7" i="7" s="1"/>
  <c r="A6" i="10" s="1"/>
  <c r="K13" i="7"/>
  <c r="I29" i="7"/>
  <c r="J29" i="7" s="1"/>
  <c r="A28" i="10" s="1"/>
  <c r="I18" i="7"/>
  <c r="J18" i="7" s="1"/>
  <c r="A17" i="10" s="1"/>
  <c r="K28" i="7"/>
  <c r="I10" i="7"/>
  <c r="J10" i="7" s="1"/>
  <c r="A9" i="10" s="1"/>
  <c r="I27" i="7"/>
  <c r="J27" i="7" s="1"/>
  <c r="A26" i="10" s="1"/>
  <c r="K20" i="7"/>
  <c r="I32" i="7"/>
  <c r="J32" i="7" s="1"/>
  <c r="A31" i="10" s="1"/>
  <c r="K12" i="7"/>
  <c r="K19" i="7"/>
  <c r="I24" i="7"/>
  <c r="J24" i="7" s="1"/>
  <c r="A23" i="10" s="1"/>
  <c r="I15" i="7"/>
  <c r="J15" i="7" s="1"/>
  <c r="A14" i="10" s="1"/>
  <c r="K11" i="7"/>
  <c r="I20" i="7"/>
  <c r="J20" i="7" s="1"/>
  <c r="A19" i="10" s="1"/>
  <c r="K29" i="7"/>
  <c r="K17" i="7"/>
  <c r="I21" i="7"/>
  <c r="J21" i="7" s="1"/>
  <c r="A20" i="10" s="1"/>
  <c r="K32" i="7"/>
  <c r="K35" i="7"/>
  <c r="I6" i="7"/>
  <c r="J6" i="7" s="1"/>
  <c r="A5" i="10" s="1"/>
  <c r="K27" i="7"/>
  <c r="I36" i="7"/>
  <c r="J36" i="7" s="1"/>
  <c r="A35" i="10" s="1"/>
  <c r="I23" i="7"/>
  <c r="J23" i="7" s="1"/>
  <c r="A22" i="10" s="1"/>
  <c r="K22" i="7"/>
  <c r="K8" i="7"/>
  <c r="K26" i="7"/>
  <c r="K30" i="7"/>
  <c r="I12" i="7"/>
  <c r="J12" i="7" s="1"/>
  <c r="A11" i="10" s="1"/>
  <c r="I34" i="7"/>
  <c r="J34" i="7" s="1"/>
  <c r="A33" i="10" s="1"/>
  <c r="I30" i="7"/>
  <c r="J30" i="7" s="1"/>
  <c r="A29" i="10" s="1"/>
  <c r="K25" i="7"/>
  <c r="I14" i="7"/>
  <c r="J14" i="7" s="1"/>
  <c r="A13" i="10" s="1"/>
  <c r="I13" i="7"/>
  <c r="J13" i="7" s="1"/>
  <c r="A12" i="10" s="1"/>
  <c r="I17" i="7"/>
  <c r="J17" i="7" s="1"/>
  <c r="A16" i="10" s="1"/>
  <c r="K10" i="7"/>
  <c r="K36" i="7"/>
  <c r="K6" i="7"/>
  <c r="I35" i="7"/>
  <c r="J35" i="7" s="1"/>
  <c r="A34" i="10" s="1"/>
  <c r="K31" i="7"/>
  <c r="I5" i="7"/>
  <c r="J5" i="7" s="1"/>
  <c r="A4" i="10" s="1"/>
  <c r="I25" i="7"/>
  <c r="J25" i="7" s="1"/>
  <c r="A24" i="10" s="1"/>
  <c r="K24" i="7"/>
  <c r="K23" i="7"/>
  <c r="I31" i="7"/>
  <c r="J31" i="7" s="1"/>
  <c r="A30" i="10" s="1"/>
  <c r="I19" i="7"/>
  <c r="J19" i="7" s="1"/>
  <c r="A18" i="10" s="1"/>
  <c r="K16" i="7"/>
  <c r="I28" i="7"/>
  <c r="J28" i="7" s="1"/>
  <c r="A27" i="10" s="1"/>
  <c r="K15" i="7"/>
  <c r="I16" i="7"/>
  <c r="J16" i="7" s="1"/>
  <c r="A15" i="10" s="1"/>
  <c r="I8" i="7"/>
  <c r="J8" i="7" s="1"/>
  <c r="A7" i="10" s="1"/>
  <c r="K9" i="7"/>
  <c r="K34" i="7"/>
  <c r="I11" i="7"/>
  <c r="J11" i="7" s="1"/>
  <c r="A10" i="10" s="1"/>
  <c r="K21" i="7"/>
  <c r="K7" i="7"/>
  <c r="K18" i="7"/>
  <c r="K14" i="7"/>
  <c r="I26" i="7"/>
  <c r="J26" i="7" s="1"/>
  <c r="A25" i="10" s="1"/>
  <c r="I22" i="7"/>
  <c r="J22" i="7" s="1"/>
  <c r="A21" i="10" s="1"/>
  <c r="I33" i="7"/>
  <c r="J33" i="7" s="1"/>
  <c r="A32" i="10" s="1"/>
  <c r="I9" i="7"/>
  <c r="J9" i="7" s="1"/>
  <c r="A8" i="10" s="1"/>
  <c r="K4" i="7"/>
  <c r="F123" i="12"/>
  <c r="F122" i="12"/>
  <c r="F104" i="12"/>
  <c r="F240" i="12"/>
  <c r="F223" i="12"/>
  <c r="F63" i="12"/>
  <c r="F266" i="12"/>
  <c r="F265" i="12"/>
  <c r="F264" i="12"/>
  <c r="F263" i="12"/>
  <c r="F262" i="12"/>
  <c r="F261" i="12"/>
  <c r="F260" i="12"/>
  <c r="F259" i="12"/>
  <c r="F258" i="12"/>
  <c r="F257" i="12"/>
  <c r="F256" i="12"/>
  <c r="F255" i="12"/>
  <c r="F254" i="12"/>
  <c r="F253" i="12"/>
  <c r="F252" i="12"/>
  <c r="F251" i="12"/>
  <c r="F250" i="12"/>
  <c r="F249" i="12"/>
  <c r="F248" i="12"/>
  <c r="F247" i="12"/>
  <c r="F246" i="12"/>
  <c r="F245" i="12"/>
  <c r="F244" i="12"/>
  <c r="F243" i="12"/>
  <c r="F242" i="12"/>
  <c r="F241" i="12"/>
  <c r="F239" i="12"/>
  <c r="F238" i="12"/>
  <c r="F237" i="12"/>
  <c r="F236" i="12"/>
  <c r="F235" i="12"/>
  <c r="F234" i="12"/>
  <c r="F233" i="12"/>
  <c r="F232" i="12"/>
  <c r="F231" i="12"/>
  <c r="F230" i="12"/>
  <c r="F229" i="12"/>
  <c r="F228" i="12"/>
  <c r="F227" i="12"/>
  <c r="F226" i="12"/>
  <c r="F225" i="12"/>
  <c r="F224" i="12"/>
  <c r="F222" i="12"/>
  <c r="F221" i="12"/>
  <c r="F220" i="12"/>
  <c r="F219" i="12"/>
  <c r="F218" i="12"/>
  <c r="F217" i="12"/>
  <c r="F216" i="12"/>
  <c r="F215" i="12"/>
  <c r="F214" i="12"/>
  <c r="F213" i="12"/>
  <c r="F212" i="12"/>
  <c r="F211" i="12"/>
  <c r="F210" i="12"/>
  <c r="F209" i="12"/>
  <c r="F208" i="12"/>
  <c r="F207" i="12"/>
  <c r="F206" i="12"/>
  <c r="F205" i="12"/>
  <c r="F204" i="12"/>
  <c r="F203" i="12"/>
  <c r="F202" i="12"/>
  <c r="F201" i="12"/>
  <c r="F200" i="12"/>
  <c r="F199" i="12"/>
  <c r="F198" i="12"/>
  <c r="F197" i="12"/>
  <c r="F196" i="12"/>
  <c r="F195" i="12"/>
  <c r="F194" i="12"/>
  <c r="F193" i="12"/>
  <c r="F192" i="12"/>
  <c r="F191" i="12"/>
  <c r="F190" i="12"/>
  <c r="F189" i="12"/>
  <c r="F188" i="12"/>
  <c r="F187" i="12"/>
  <c r="F186" i="12"/>
  <c r="F185" i="12"/>
  <c r="F184" i="12"/>
  <c r="F183" i="12"/>
  <c r="F182" i="12"/>
  <c r="F181" i="12"/>
  <c r="F180" i="12"/>
  <c r="F179" i="12"/>
  <c r="F178" i="12"/>
  <c r="F177" i="12"/>
  <c r="F176" i="12"/>
  <c r="F175" i="12"/>
  <c r="F174" i="12"/>
  <c r="F173" i="12"/>
  <c r="F172" i="12"/>
  <c r="F171" i="12"/>
  <c r="F170" i="12"/>
  <c r="F169" i="12"/>
  <c r="F168" i="12"/>
  <c r="F167" i="12"/>
  <c r="F166" i="12"/>
  <c r="F165" i="12"/>
  <c r="F164" i="12"/>
  <c r="F163" i="12"/>
  <c r="F162" i="12"/>
  <c r="F161" i="12"/>
  <c r="F160" i="12"/>
  <c r="F159" i="12"/>
  <c r="F158" i="12"/>
  <c r="F157" i="12"/>
  <c r="F156" i="12"/>
  <c r="F155" i="12"/>
  <c r="F154" i="12"/>
  <c r="F153" i="12"/>
  <c r="F152" i="12"/>
  <c r="F151" i="12"/>
  <c r="F150" i="12"/>
  <c r="F149" i="12"/>
  <c r="F148" i="12"/>
  <c r="F147" i="12"/>
  <c r="F146" i="12"/>
  <c r="F145" i="12"/>
  <c r="F144" i="12"/>
  <c r="F143" i="12"/>
  <c r="F142" i="12"/>
  <c r="F141" i="12"/>
  <c r="F140" i="12"/>
  <c r="F139" i="12"/>
  <c r="F138" i="12"/>
  <c r="F137" i="12"/>
  <c r="F136" i="12"/>
  <c r="F135" i="12"/>
  <c r="F134" i="12"/>
  <c r="F132" i="12"/>
  <c r="F131" i="12"/>
  <c r="F130" i="12"/>
  <c r="F129" i="12"/>
  <c r="F128" i="12"/>
  <c r="F127" i="12"/>
  <c r="F126" i="12"/>
  <c r="F125" i="12"/>
  <c r="F124" i="12"/>
  <c r="F121" i="12"/>
  <c r="F120" i="12"/>
  <c r="F119" i="12"/>
  <c r="F118" i="12"/>
  <c r="F117" i="12"/>
  <c r="F116" i="12"/>
  <c r="F115" i="12"/>
  <c r="F114" i="12"/>
  <c r="F113" i="12"/>
  <c r="F112" i="12"/>
  <c r="F111" i="12"/>
  <c r="F110" i="12"/>
  <c r="F109" i="12"/>
  <c r="F108" i="12"/>
  <c r="F107" i="12"/>
  <c r="F106" i="12"/>
  <c r="F105"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F13" i="12"/>
  <c r="F12" i="12"/>
  <c r="F11" i="12"/>
  <c r="F10" i="12"/>
  <c r="F9" i="12"/>
  <c r="F8" i="12"/>
  <c r="F7" i="12"/>
  <c r="F6" i="12"/>
  <c r="F5" i="12"/>
  <c r="F4" i="12"/>
  <c r="F3" i="12"/>
  <c r="F2" i="12"/>
  <c r="Z217" i="5" a="1"/>
  <c r="Z217" i="5" s="1"/>
  <c r="U217" i="5" a="1"/>
  <c r="U217" i="5" s="1"/>
  <c r="O217" i="5" a="1"/>
  <c r="O217" i="5" s="1"/>
  <c r="J217" i="5" a="1"/>
  <c r="J217" i="5" s="1"/>
  <c r="E217" i="5" a="1"/>
  <c r="E217" i="5" s="1"/>
  <c r="F217" i="5" s="1"/>
  <c r="Z216" i="5" a="1"/>
  <c r="Z216" i="5" s="1"/>
  <c r="U216" i="5" a="1"/>
  <c r="U216" i="5" s="1"/>
  <c r="O216" i="5" a="1"/>
  <c r="O216" i="5" s="1"/>
  <c r="J216" i="5" a="1"/>
  <c r="J216" i="5" s="1"/>
  <c r="E216" i="5" a="1"/>
  <c r="E216" i="5" s="1"/>
  <c r="Z215" i="5" a="1"/>
  <c r="Z215" i="5" s="1"/>
  <c r="U215" i="5" a="1"/>
  <c r="U215" i="5" s="1"/>
  <c r="O215" i="5" a="1"/>
  <c r="O215" i="5" s="1"/>
  <c r="J215" i="5" a="1"/>
  <c r="J215" i="5" s="1"/>
  <c r="E215" i="5" a="1"/>
  <c r="E215" i="5" s="1"/>
  <c r="Z214" i="5" a="1"/>
  <c r="Z214" i="5" s="1"/>
  <c r="U214" i="5" a="1"/>
  <c r="U214" i="5" s="1"/>
  <c r="O214" i="5" a="1"/>
  <c r="O214" i="5" s="1"/>
  <c r="J214" i="5" a="1"/>
  <c r="J214" i="5" s="1"/>
  <c r="E214" i="5" a="1"/>
  <c r="E214" i="5" s="1"/>
  <c r="Z213" i="5" a="1"/>
  <c r="Z213" i="5" s="1"/>
  <c r="U213" i="5" a="1"/>
  <c r="U213" i="5" s="1"/>
  <c r="O213" i="5" a="1"/>
  <c r="O213" i="5" s="1"/>
  <c r="J213" i="5" a="1"/>
  <c r="J213" i="5" s="1"/>
  <c r="E213" i="5" a="1"/>
  <c r="E213" i="5" s="1"/>
  <c r="Z212" i="5" a="1"/>
  <c r="Z212" i="5" s="1"/>
  <c r="U212" i="5" a="1"/>
  <c r="U212" i="5" s="1"/>
  <c r="O212" i="5" a="1"/>
  <c r="O212" i="5" s="1"/>
  <c r="J212" i="5" a="1"/>
  <c r="J212" i="5" s="1"/>
  <c r="E212" i="5" a="1"/>
  <c r="E212" i="5" s="1"/>
  <c r="Z211" i="5" a="1"/>
  <c r="Z211" i="5" s="1"/>
  <c r="U211" i="5" a="1"/>
  <c r="U211" i="5" s="1"/>
  <c r="O211" i="5" a="1"/>
  <c r="O211" i="5" s="1"/>
  <c r="J211" i="5" a="1"/>
  <c r="J211" i="5" s="1"/>
  <c r="E211" i="5" a="1"/>
  <c r="E211" i="5" s="1"/>
  <c r="Z210" i="5" a="1"/>
  <c r="Z210" i="5" s="1"/>
  <c r="U210" i="5" a="1"/>
  <c r="U210" i="5" s="1"/>
  <c r="O210" i="5" a="1"/>
  <c r="O210" i="5" s="1"/>
  <c r="J210" i="5" a="1"/>
  <c r="J210" i="5" s="1"/>
  <c r="E210" i="5" a="1"/>
  <c r="E210" i="5" s="1"/>
  <c r="Z209" i="5" a="1"/>
  <c r="Z209" i="5" s="1"/>
  <c r="U209" i="5" a="1"/>
  <c r="U209" i="5" s="1"/>
  <c r="O209" i="5" a="1"/>
  <c r="O209" i="5" s="1"/>
  <c r="J209" i="5" a="1"/>
  <c r="J209" i="5" s="1"/>
  <c r="E209" i="5" a="1"/>
  <c r="E209" i="5" s="1"/>
  <c r="Z208" i="5" a="1"/>
  <c r="Z208" i="5" s="1"/>
  <c r="U208" i="5" a="1"/>
  <c r="U208" i="5" s="1"/>
  <c r="O208" i="5" a="1"/>
  <c r="O208" i="5" s="1"/>
  <c r="J208" i="5" a="1"/>
  <c r="J208" i="5" s="1"/>
  <c r="E208" i="5" a="1"/>
  <c r="E208" i="5" s="1"/>
  <c r="Z207" i="5" a="1"/>
  <c r="Z207" i="5" s="1"/>
  <c r="U207" i="5" a="1"/>
  <c r="U207" i="5" s="1"/>
  <c r="O207" i="5" a="1"/>
  <c r="O207" i="5" s="1"/>
  <c r="J207" i="5" a="1"/>
  <c r="J207" i="5" s="1"/>
  <c r="E207" i="5" a="1"/>
  <c r="E207" i="5" s="1"/>
  <c r="Z206" i="5" a="1"/>
  <c r="Z206" i="5" s="1"/>
  <c r="U206" i="5" a="1"/>
  <c r="U206" i="5" s="1"/>
  <c r="O206" i="5" a="1"/>
  <c r="O206" i="5" s="1"/>
  <c r="J206" i="5" a="1"/>
  <c r="J206" i="5" s="1"/>
  <c r="E206" i="5" a="1"/>
  <c r="E206" i="5" s="1"/>
  <c r="Z205" i="5" a="1"/>
  <c r="Z205" i="5" s="1"/>
  <c r="U205" i="5" a="1"/>
  <c r="U205" i="5" s="1"/>
  <c r="O205" i="5" a="1"/>
  <c r="O205" i="5" s="1"/>
  <c r="J205" i="5" a="1"/>
  <c r="J205" i="5" s="1"/>
  <c r="K205" i="5" s="1"/>
  <c r="E205" i="5" a="1"/>
  <c r="E205" i="5" s="1"/>
  <c r="F205" i="5" s="1"/>
  <c r="Z204" i="5" a="1"/>
  <c r="Z204" i="5" s="1"/>
  <c r="U204" i="5" a="1"/>
  <c r="U204" i="5" s="1"/>
  <c r="O204" i="5" a="1"/>
  <c r="O204" i="5" s="1"/>
  <c r="J204" i="5" a="1"/>
  <c r="J204" i="5" s="1"/>
  <c r="E204" i="5" a="1"/>
  <c r="E204" i="5" s="1"/>
  <c r="Z203" i="5" a="1"/>
  <c r="Z203" i="5" s="1"/>
  <c r="U203" i="5" a="1"/>
  <c r="U203" i="5" s="1"/>
  <c r="O203" i="5" a="1"/>
  <c r="O203" i="5" s="1"/>
  <c r="J203" i="5" a="1"/>
  <c r="J203" i="5" s="1"/>
  <c r="E203" i="5" a="1"/>
  <c r="E203" i="5" s="1"/>
  <c r="Z202" i="5" a="1"/>
  <c r="Z202" i="5" s="1"/>
  <c r="U202" i="5" a="1"/>
  <c r="U202" i="5" s="1"/>
  <c r="O202" i="5" a="1"/>
  <c r="O202" i="5" s="1"/>
  <c r="P202" i="5" s="1"/>
  <c r="Q202" i="5" s="1"/>
  <c r="J202" i="5" a="1"/>
  <c r="J202" i="5" s="1"/>
  <c r="E202" i="5" a="1"/>
  <c r="E202" i="5" s="1"/>
  <c r="F202" i="5" s="1"/>
  <c r="Z201" i="5" a="1"/>
  <c r="Z201" i="5" s="1"/>
  <c r="U201" i="5" a="1"/>
  <c r="U201" i="5" s="1"/>
  <c r="O201" i="5" a="1"/>
  <c r="O201" i="5" s="1"/>
  <c r="J201" i="5" a="1"/>
  <c r="J201" i="5" s="1"/>
  <c r="E201" i="5" a="1"/>
  <c r="E201" i="5" s="1"/>
  <c r="F201" i="5" s="1"/>
  <c r="Z200" i="5" a="1"/>
  <c r="Z200" i="5" s="1"/>
  <c r="U200" i="5" a="1"/>
  <c r="U200" i="5" s="1"/>
  <c r="O200" i="5" a="1"/>
  <c r="O200" i="5" s="1"/>
  <c r="J200" i="5" a="1"/>
  <c r="J200" i="5" s="1"/>
  <c r="E200" i="5" a="1"/>
  <c r="E200" i="5" s="1"/>
  <c r="Z199" i="5" a="1"/>
  <c r="Z199" i="5" s="1"/>
  <c r="U199" i="5" a="1"/>
  <c r="U199" i="5" s="1"/>
  <c r="O199" i="5" a="1"/>
  <c r="O199" i="5" s="1"/>
  <c r="J199" i="5" a="1"/>
  <c r="J199" i="5" s="1"/>
  <c r="E199" i="5" a="1"/>
  <c r="E199" i="5" s="1"/>
  <c r="Z198" i="5" a="1"/>
  <c r="Z198" i="5" s="1"/>
  <c r="U198" i="5" a="1"/>
  <c r="U198" i="5" s="1"/>
  <c r="O198" i="5" a="1"/>
  <c r="O198" i="5" s="1"/>
  <c r="J198" i="5" a="1"/>
  <c r="J198" i="5" s="1"/>
  <c r="E198" i="5" a="1"/>
  <c r="E198" i="5" s="1"/>
  <c r="F198" i="5" s="1"/>
  <c r="Z197" i="5" a="1"/>
  <c r="Z197" i="5" s="1"/>
  <c r="U197" i="5" a="1"/>
  <c r="U197" i="5" s="1"/>
  <c r="O197" i="5" a="1"/>
  <c r="O197" i="5" s="1"/>
  <c r="J197" i="5" a="1"/>
  <c r="J197" i="5" s="1"/>
  <c r="E197" i="5" a="1"/>
  <c r="E197" i="5" s="1"/>
  <c r="F197" i="5" s="1"/>
  <c r="Z196" i="5" a="1"/>
  <c r="Z196" i="5" s="1"/>
  <c r="U196" i="5" a="1"/>
  <c r="U196" i="5" s="1"/>
  <c r="O196" i="5" a="1"/>
  <c r="O196" i="5" s="1"/>
  <c r="J196" i="5" a="1"/>
  <c r="J196" i="5" s="1"/>
  <c r="E196" i="5" a="1"/>
  <c r="E196" i="5" s="1"/>
  <c r="Z195" i="5" a="1"/>
  <c r="Z195" i="5" s="1"/>
  <c r="U195" i="5" a="1"/>
  <c r="U195" i="5" s="1"/>
  <c r="O195" i="5" a="1"/>
  <c r="O195" i="5" s="1"/>
  <c r="J195" i="5" a="1"/>
  <c r="J195" i="5" s="1"/>
  <c r="E195" i="5" a="1"/>
  <c r="E195" i="5" s="1"/>
  <c r="Z194" i="5" a="1"/>
  <c r="Z194" i="5" s="1"/>
  <c r="U194" i="5" a="1"/>
  <c r="U194" i="5" s="1"/>
  <c r="O194" i="5" a="1"/>
  <c r="O194" i="5" s="1"/>
  <c r="J194" i="5" a="1"/>
  <c r="J194" i="5" s="1"/>
  <c r="K194" i="5" s="1"/>
  <c r="E194" i="5" a="1"/>
  <c r="E194" i="5" s="1"/>
  <c r="Z193" i="5" a="1"/>
  <c r="Z193" i="5" s="1"/>
  <c r="U193" i="5" a="1"/>
  <c r="U193" i="5" s="1"/>
  <c r="O193" i="5" a="1"/>
  <c r="O193" i="5" s="1"/>
  <c r="J193" i="5" a="1"/>
  <c r="J193" i="5" s="1"/>
  <c r="K193" i="5" s="1"/>
  <c r="E193" i="5" a="1"/>
  <c r="E193" i="5" s="1"/>
  <c r="Z192" i="5" a="1"/>
  <c r="Z192" i="5" s="1"/>
  <c r="U192" i="5" a="1"/>
  <c r="U192" i="5" s="1"/>
  <c r="O192" i="5" a="1"/>
  <c r="O192" i="5" s="1"/>
  <c r="J192" i="5" a="1"/>
  <c r="J192" i="5" s="1"/>
  <c r="E192" i="5" a="1"/>
  <c r="E192" i="5" s="1"/>
  <c r="Z191" i="5" a="1"/>
  <c r="Z191" i="5" s="1"/>
  <c r="U191" i="5" a="1"/>
  <c r="U191" i="5" s="1"/>
  <c r="O191" i="5" a="1"/>
  <c r="O191" i="5" s="1"/>
  <c r="J191" i="5" a="1"/>
  <c r="J191" i="5" s="1"/>
  <c r="E191" i="5" a="1"/>
  <c r="E191" i="5" s="1"/>
  <c r="Z190" i="5" a="1"/>
  <c r="Z190" i="5" s="1"/>
  <c r="U190" i="5" a="1"/>
  <c r="U190" i="5" s="1"/>
  <c r="O190" i="5" a="1"/>
  <c r="O190" i="5" s="1"/>
  <c r="J190" i="5" a="1"/>
  <c r="J190" i="5" s="1"/>
  <c r="E190" i="5" a="1"/>
  <c r="E190" i="5" s="1"/>
  <c r="Z189" i="5" a="1"/>
  <c r="Z189" i="5" s="1"/>
  <c r="U189" i="5" a="1"/>
  <c r="U189" i="5" s="1"/>
  <c r="O189" i="5" a="1"/>
  <c r="O189" i="5" s="1"/>
  <c r="P189" i="5" s="1"/>
  <c r="Q189" i="5" s="1"/>
  <c r="J189" i="5" a="1"/>
  <c r="J189" i="5" s="1"/>
  <c r="E189" i="5" a="1"/>
  <c r="E189" i="5" s="1"/>
  <c r="Z188" i="5" a="1"/>
  <c r="Z188" i="5" s="1"/>
  <c r="U188" i="5" a="1"/>
  <c r="U188" i="5" s="1"/>
  <c r="O188" i="5" a="1"/>
  <c r="O188" i="5" s="1"/>
  <c r="J188" i="5" a="1"/>
  <c r="J188" i="5" s="1"/>
  <c r="E188" i="5" a="1"/>
  <c r="E188" i="5" s="1"/>
  <c r="Z187" i="5" a="1"/>
  <c r="Z187" i="5" s="1"/>
  <c r="U187" i="5" a="1"/>
  <c r="U187" i="5" s="1"/>
  <c r="O187" i="5" a="1"/>
  <c r="O187" i="5" s="1"/>
  <c r="J187" i="5" a="1"/>
  <c r="J187" i="5" s="1"/>
  <c r="E187" i="5" a="1"/>
  <c r="E187" i="5" s="1"/>
  <c r="F187" i="5" s="1"/>
  <c r="Z186" i="5" a="1"/>
  <c r="Z186" i="5" s="1"/>
  <c r="U186" i="5" a="1"/>
  <c r="U186" i="5" s="1"/>
  <c r="O186" i="5" a="1"/>
  <c r="O186" i="5" s="1"/>
  <c r="J186" i="5" a="1"/>
  <c r="J186" i="5" s="1"/>
  <c r="K186" i="5" s="1"/>
  <c r="E186" i="5" a="1"/>
  <c r="E186" i="5" s="1"/>
  <c r="Z185" i="5" a="1"/>
  <c r="Z185" i="5" s="1"/>
  <c r="U185" i="5" a="1"/>
  <c r="U185" i="5" s="1"/>
  <c r="O185" i="5" a="1"/>
  <c r="O185" i="5" s="1"/>
  <c r="J185" i="5" a="1"/>
  <c r="J185" i="5" s="1"/>
  <c r="E185" i="5" a="1"/>
  <c r="E185" i="5" s="1"/>
  <c r="Z184" i="5" a="1"/>
  <c r="Z184" i="5" s="1"/>
  <c r="U184" i="5" a="1"/>
  <c r="U184" i="5" s="1"/>
  <c r="O184" i="5" a="1"/>
  <c r="O184" i="5" s="1"/>
  <c r="J184" i="5" a="1"/>
  <c r="J184" i="5" s="1"/>
  <c r="E184" i="5" a="1"/>
  <c r="E184" i="5" s="1"/>
  <c r="Z183" i="5" a="1"/>
  <c r="Z183" i="5" s="1"/>
  <c r="U183" i="5" a="1"/>
  <c r="U183" i="5" s="1"/>
  <c r="O183" i="5" a="1"/>
  <c r="O183" i="5" s="1"/>
  <c r="J183" i="5" a="1"/>
  <c r="J183" i="5" s="1"/>
  <c r="E183" i="5" a="1"/>
  <c r="E183" i="5" s="1"/>
  <c r="Z182" i="5" a="1"/>
  <c r="Z182" i="5" s="1"/>
  <c r="U182" i="5" a="1"/>
  <c r="U182" i="5" s="1"/>
  <c r="O182" i="5" a="1"/>
  <c r="O182" i="5" s="1"/>
  <c r="J182" i="5" a="1"/>
  <c r="J182" i="5" s="1"/>
  <c r="E182" i="5" a="1"/>
  <c r="E182" i="5" s="1"/>
  <c r="Z181" i="5" a="1"/>
  <c r="Z181" i="5" s="1"/>
  <c r="U181" i="5" a="1"/>
  <c r="U181" i="5" s="1"/>
  <c r="V181" i="5" s="1"/>
  <c r="O181" i="5" a="1"/>
  <c r="O181" i="5" s="1"/>
  <c r="J181" i="5" a="1"/>
  <c r="J181" i="5" s="1"/>
  <c r="K181" i="5" s="1"/>
  <c r="E181" i="5" a="1"/>
  <c r="E181" i="5" s="1"/>
  <c r="Z180" i="5" a="1"/>
  <c r="Z180" i="5" s="1"/>
  <c r="U180" i="5" a="1"/>
  <c r="U180" i="5" s="1"/>
  <c r="O180" i="5" a="1"/>
  <c r="O180" i="5" s="1"/>
  <c r="J180" i="5" a="1"/>
  <c r="J180" i="5" s="1"/>
  <c r="E180" i="5" a="1"/>
  <c r="E180" i="5" s="1"/>
  <c r="Z179" i="5" a="1"/>
  <c r="Z179" i="5" s="1"/>
  <c r="U179" i="5" a="1"/>
  <c r="U179" i="5" s="1"/>
  <c r="O179" i="5" a="1"/>
  <c r="O179" i="5" s="1"/>
  <c r="J179" i="5" a="1"/>
  <c r="J179" i="5" s="1"/>
  <c r="E179" i="5" a="1"/>
  <c r="E179" i="5" s="1"/>
  <c r="Z178" i="5" a="1"/>
  <c r="Z178" i="5" s="1"/>
  <c r="U178" i="5" a="1"/>
  <c r="U178" i="5" s="1"/>
  <c r="O178" i="5" a="1"/>
  <c r="O178" i="5" s="1"/>
  <c r="J178" i="5" a="1"/>
  <c r="J178" i="5" s="1"/>
  <c r="E178" i="5" a="1"/>
  <c r="E178" i="5" s="1"/>
  <c r="Z177" i="5" a="1"/>
  <c r="Z177" i="5" s="1"/>
  <c r="U177" i="5" a="1"/>
  <c r="U177" i="5" s="1"/>
  <c r="O177" i="5" a="1"/>
  <c r="O177" i="5" s="1"/>
  <c r="P177" i="5" s="1"/>
  <c r="J177" i="5" a="1"/>
  <c r="J177" i="5" s="1"/>
  <c r="E177" i="5" a="1"/>
  <c r="E177" i="5" s="1"/>
  <c r="Z176" i="5" a="1"/>
  <c r="Z176" i="5" s="1"/>
  <c r="U176" i="5" a="1"/>
  <c r="U176" i="5" s="1"/>
  <c r="O176" i="5" a="1"/>
  <c r="O176" i="5" s="1"/>
  <c r="J176" i="5" a="1"/>
  <c r="J176" i="5" s="1"/>
  <c r="E176" i="5" a="1"/>
  <c r="E176" i="5" s="1"/>
  <c r="Z175" i="5" a="1"/>
  <c r="Z175" i="5" s="1"/>
  <c r="U175" i="5" a="1"/>
  <c r="U175" i="5" s="1"/>
  <c r="O175" i="5" a="1"/>
  <c r="O175" i="5" s="1"/>
  <c r="J175" i="5" a="1"/>
  <c r="J175" i="5" s="1"/>
  <c r="E175" i="5" a="1"/>
  <c r="E175" i="5" s="1"/>
  <c r="Z174" i="5" a="1"/>
  <c r="Z174" i="5" s="1"/>
  <c r="U174" i="5" a="1"/>
  <c r="U174" i="5" s="1"/>
  <c r="O174" i="5" a="1"/>
  <c r="O174" i="5" s="1"/>
  <c r="J174" i="5" a="1"/>
  <c r="J174" i="5" s="1"/>
  <c r="E174" i="5" a="1"/>
  <c r="E174" i="5" s="1"/>
  <c r="Z173" i="5" a="1"/>
  <c r="Z173" i="5" s="1"/>
  <c r="U173" i="5" a="1"/>
  <c r="U173" i="5" s="1"/>
  <c r="O173" i="5" a="1"/>
  <c r="O173" i="5" s="1"/>
  <c r="J173" i="5" a="1"/>
  <c r="J173" i="5" s="1"/>
  <c r="E173" i="5" a="1"/>
  <c r="E173" i="5" s="1"/>
  <c r="F173" i="5" s="1"/>
  <c r="Z172" i="5" a="1"/>
  <c r="Z172" i="5" s="1"/>
  <c r="U172" i="5" a="1"/>
  <c r="U172" i="5" s="1"/>
  <c r="O172" i="5" a="1"/>
  <c r="O172" i="5" s="1"/>
  <c r="J172" i="5" a="1"/>
  <c r="J172" i="5" s="1"/>
  <c r="E172" i="5" a="1"/>
  <c r="E172" i="5" s="1"/>
  <c r="Z171" i="5" a="1"/>
  <c r="Z171" i="5" s="1"/>
  <c r="U171" i="5" a="1"/>
  <c r="U171" i="5" s="1"/>
  <c r="O171" i="5" a="1"/>
  <c r="O171" i="5" s="1"/>
  <c r="J171" i="5" a="1"/>
  <c r="J171" i="5" s="1"/>
  <c r="E171" i="5" a="1"/>
  <c r="E171" i="5" s="1"/>
  <c r="F171" i="5" s="1"/>
  <c r="Z170" i="5" a="1"/>
  <c r="Z170" i="5" s="1"/>
  <c r="U170" i="5" a="1"/>
  <c r="U170" i="5" s="1"/>
  <c r="O170" i="5" a="1"/>
  <c r="O170" i="5" s="1"/>
  <c r="P170" i="5" s="1"/>
  <c r="Q170" i="5" s="1"/>
  <c r="J170" i="5" a="1"/>
  <c r="J170" i="5" s="1"/>
  <c r="K170" i="5" s="1"/>
  <c r="E170" i="5" a="1"/>
  <c r="E170" i="5" s="1"/>
  <c r="Z169" i="5" a="1"/>
  <c r="Z169" i="5" s="1"/>
  <c r="U169" i="5" a="1"/>
  <c r="U169" i="5" s="1"/>
  <c r="O169" i="5" a="1"/>
  <c r="O169" i="5" s="1"/>
  <c r="J169" i="5" a="1"/>
  <c r="J169" i="5" s="1"/>
  <c r="E169" i="5" a="1"/>
  <c r="E169" i="5" s="1"/>
  <c r="Z168" i="5" a="1"/>
  <c r="Z168" i="5" s="1"/>
  <c r="U168" i="5" a="1"/>
  <c r="U168" i="5" s="1"/>
  <c r="O168" i="5" a="1"/>
  <c r="O168" i="5" s="1"/>
  <c r="J168" i="5" a="1"/>
  <c r="J168" i="5" s="1"/>
  <c r="E168" i="5" a="1"/>
  <c r="E168" i="5" s="1"/>
  <c r="Z167" i="5" a="1"/>
  <c r="Z167" i="5" s="1"/>
  <c r="U167" i="5" a="1"/>
  <c r="U167" i="5" s="1"/>
  <c r="O167" i="5" a="1"/>
  <c r="O167" i="5" s="1"/>
  <c r="J167" i="5" a="1"/>
  <c r="J167" i="5" s="1"/>
  <c r="E167" i="5" a="1"/>
  <c r="E167" i="5" s="1"/>
  <c r="Z166" i="5" a="1"/>
  <c r="Z166" i="5" s="1"/>
  <c r="U166" i="5" a="1"/>
  <c r="U166" i="5" s="1"/>
  <c r="O166" i="5" a="1"/>
  <c r="O166" i="5" s="1"/>
  <c r="J166" i="5" a="1"/>
  <c r="J166" i="5" s="1"/>
  <c r="E166" i="5" a="1"/>
  <c r="E166" i="5" s="1"/>
  <c r="Z165" i="5" a="1"/>
  <c r="Z165" i="5" s="1"/>
  <c r="U165" i="5" a="1"/>
  <c r="U165" i="5" s="1"/>
  <c r="O165" i="5" a="1"/>
  <c r="O165" i="5" s="1"/>
  <c r="J165" i="5" a="1"/>
  <c r="J165" i="5" s="1"/>
  <c r="E165" i="5" a="1"/>
  <c r="E165" i="5" s="1"/>
  <c r="Z164" i="5" a="1"/>
  <c r="Z164" i="5" s="1"/>
  <c r="U164" i="5" a="1"/>
  <c r="U164" i="5" s="1"/>
  <c r="O164" i="5" a="1"/>
  <c r="O164" i="5" s="1"/>
  <c r="J164" i="5" a="1"/>
  <c r="J164" i="5" s="1"/>
  <c r="E164" i="5" a="1"/>
  <c r="E164" i="5" s="1"/>
  <c r="Z163" i="5" a="1"/>
  <c r="Z163" i="5" s="1"/>
  <c r="U163" i="5" a="1"/>
  <c r="U163" i="5" s="1"/>
  <c r="O163" i="5" a="1"/>
  <c r="O163" i="5" s="1"/>
  <c r="J163" i="5" a="1"/>
  <c r="J163" i="5" s="1"/>
  <c r="E163" i="5" a="1"/>
  <c r="E163" i="5" s="1"/>
  <c r="Z162" i="5" a="1"/>
  <c r="Z162" i="5" s="1"/>
  <c r="U162" i="5" a="1"/>
  <c r="U162" i="5" s="1"/>
  <c r="O162" i="5" a="1"/>
  <c r="O162" i="5" s="1"/>
  <c r="P162" i="5" s="1"/>
  <c r="J162" i="5" a="1"/>
  <c r="J162" i="5" s="1"/>
  <c r="E162" i="5" a="1"/>
  <c r="E162" i="5" s="1"/>
  <c r="Z161" i="5" a="1"/>
  <c r="Z161" i="5" s="1"/>
  <c r="U161" i="5" a="1"/>
  <c r="U161" i="5" s="1"/>
  <c r="O161" i="5" a="1"/>
  <c r="O161" i="5" s="1"/>
  <c r="J161" i="5" a="1"/>
  <c r="J161" i="5" s="1"/>
  <c r="E161" i="5" a="1"/>
  <c r="E161" i="5" s="1"/>
  <c r="Z160" i="5" a="1"/>
  <c r="Z160" i="5" s="1"/>
  <c r="U160" i="5" a="1"/>
  <c r="U160" i="5" s="1"/>
  <c r="O160" i="5" a="1"/>
  <c r="O160" i="5" s="1"/>
  <c r="J160" i="5" a="1"/>
  <c r="J160" i="5" s="1"/>
  <c r="E160" i="5" a="1"/>
  <c r="E160" i="5" s="1"/>
  <c r="Z159" i="5" a="1"/>
  <c r="Z159" i="5" s="1"/>
  <c r="U159" i="5" a="1"/>
  <c r="U159" i="5" s="1"/>
  <c r="O159" i="5" a="1"/>
  <c r="O159" i="5" s="1"/>
  <c r="J159" i="5" a="1"/>
  <c r="J159" i="5" s="1"/>
  <c r="E159" i="5" a="1"/>
  <c r="E159" i="5" s="1"/>
  <c r="Z158" i="5" a="1"/>
  <c r="Z158" i="5" s="1"/>
  <c r="U158" i="5" a="1"/>
  <c r="U158" i="5" s="1"/>
  <c r="O158" i="5" a="1"/>
  <c r="O158" i="5" s="1"/>
  <c r="J158" i="5" a="1"/>
  <c r="J158" i="5" s="1"/>
  <c r="E158" i="5" a="1"/>
  <c r="E158" i="5" s="1"/>
  <c r="Z157" i="5" a="1"/>
  <c r="Z157" i="5" s="1"/>
  <c r="U157" i="5" a="1"/>
  <c r="U157" i="5" s="1"/>
  <c r="O157" i="5" a="1"/>
  <c r="O157" i="5" s="1"/>
  <c r="J157" i="5" a="1"/>
  <c r="J157" i="5" s="1"/>
  <c r="E157" i="5" a="1"/>
  <c r="E157" i="5" s="1"/>
  <c r="Z156" i="5" a="1"/>
  <c r="Z156" i="5" s="1"/>
  <c r="U156" i="5" a="1"/>
  <c r="U156" i="5" s="1"/>
  <c r="O156" i="5" a="1"/>
  <c r="O156" i="5" s="1"/>
  <c r="J156" i="5" a="1"/>
  <c r="J156" i="5" s="1"/>
  <c r="E156" i="5" a="1"/>
  <c r="E156" i="5" s="1"/>
  <c r="Z155" i="5" a="1"/>
  <c r="Z155" i="5" s="1"/>
  <c r="U155" i="5" a="1"/>
  <c r="U155" i="5" s="1"/>
  <c r="O155" i="5" a="1"/>
  <c r="O155" i="5" s="1"/>
  <c r="J155" i="5" a="1"/>
  <c r="J155" i="5" s="1"/>
  <c r="E155" i="5" a="1"/>
  <c r="E155" i="5" s="1"/>
  <c r="Z154" i="5" a="1"/>
  <c r="Z154" i="5" s="1"/>
  <c r="U154" i="5" a="1"/>
  <c r="U154" i="5" s="1"/>
  <c r="O154" i="5" a="1"/>
  <c r="O154" i="5" s="1"/>
  <c r="P154" i="5" s="1"/>
  <c r="Q154" i="5" s="1"/>
  <c r="J154" i="5" a="1"/>
  <c r="J154" i="5" s="1"/>
  <c r="E154" i="5" a="1"/>
  <c r="E154" i="5" s="1"/>
  <c r="Z153" i="5" a="1"/>
  <c r="Z153" i="5" s="1"/>
  <c r="U153" i="5" a="1"/>
  <c r="U153" i="5" s="1"/>
  <c r="O153" i="5" a="1"/>
  <c r="O153" i="5" s="1"/>
  <c r="J153" i="5" a="1"/>
  <c r="J153" i="5" s="1"/>
  <c r="E153" i="5" a="1"/>
  <c r="E153" i="5" s="1"/>
  <c r="Z152" i="5" a="1"/>
  <c r="Z152" i="5" s="1"/>
  <c r="U152" i="5" a="1"/>
  <c r="U152" i="5" s="1"/>
  <c r="O152" i="5" a="1"/>
  <c r="O152" i="5" s="1"/>
  <c r="J152" i="5" a="1"/>
  <c r="J152" i="5" s="1"/>
  <c r="E152" i="5" a="1"/>
  <c r="E152" i="5" s="1"/>
  <c r="Z151" i="5" a="1"/>
  <c r="Z151" i="5" s="1"/>
  <c r="U151" i="5" a="1"/>
  <c r="U151" i="5" s="1"/>
  <c r="O151" i="5" a="1"/>
  <c r="O151" i="5" s="1"/>
  <c r="J151" i="5" a="1"/>
  <c r="J151" i="5" s="1"/>
  <c r="E151" i="5" a="1"/>
  <c r="E151" i="5" s="1"/>
  <c r="Z150" i="5" a="1"/>
  <c r="Z150" i="5" s="1"/>
  <c r="U150" i="5" a="1"/>
  <c r="U150" i="5" s="1"/>
  <c r="O150" i="5" a="1"/>
  <c r="O150" i="5" s="1"/>
  <c r="J150" i="5" a="1"/>
  <c r="J150" i="5" s="1"/>
  <c r="E150" i="5" a="1"/>
  <c r="E150" i="5" s="1"/>
  <c r="Z149" i="5" a="1"/>
  <c r="Z149" i="5" s="1"/>
  <c r="U149" i="5" a="1"/>
  <c r="U149" i="5" s="1"/>
  <c r="O149" i="5" a="1"/>
  <c r="O149" i="5" s="1"/>
  <c r="J149" i="5" a="1"/>
  <c r="J149" i="5" s="1"/>
  <c r="E149" i="5" a="1"/>
  <c r="E149" i="5" s="1"/>
  <c r="Z148" i="5" a="1"/>
  <c r="Z148" i="5" s="1"/>
  <c r="U148" i="5" a="1"/>
  <c r="U148" i="5" s="1"/>
  <c r="O148" i="5" a="1"/>
  <c r="O148" i="5" s="1"/>
  <c r="J148" i="5" a="1"/>
  <c r="J148" i="5" s="1"/>
  <c r="E148" i="5" a="1"/>
  <c r="E148" i="5" s="1"/>
  <c r="Z147" i="5" a="1"/>
  <c r="Z147" i="5" s="1"/>
  <c r="U147" i="5" a="1"/>
  <c r="U147" i="5" s="1"/>
  <c r="O147" i="5" a="1"/>
  <c r="O147" i="5" s="1"/>
  <c r="J147" i="5" a="1"/>
  <c r="J147" i="5" s="1"/>
  <c r="E147" i="5" a="1"/>
  <c r="E147" i="5" s="1"/>
  <c r="Z146" i="5" a="1"/>
  <c r="Z146" i="5" s="1"/>
  <c r="U146" i="5" a="1"/>
  <c r="U146" i="5" s="1"/>
  <c r="O146" i="5" a="1"/>
  <c r="O146" i="5" s="1"/>
  <c r="J146" i="5" a="1"/>
  <c r="J146" i="5" s="1"/>
  <c r="E146" i="5" a="1"/>
  <c r="E146" i="5" s="1"/>
  <c r="Z145" i="5" a="1"/>
  <c r="Z145" i="5" s="1"/>
  <c r="U145" i="5" a="1"/>
  <c r="U145" i="5" s="1"/>
  <c r="O145" i="5" a="1"/>
  <c r="O145" i="5" s="1"/>
  <c r="P145" i="5" s="1"/>
  <c r="Q145" i="5" s="1"/>
  <c r="J145" i="5" a="1"/>
  <c r="J145" i="5" s="1"/>
  <c r="E145" i="5" a="1"/>
  <c r="E145" i="5" s="1"/>
  <c r="Z144" i="5" a="1"/>
  <c r="Z144" i="5" s="1"/>
  <c r="U144" i="5" a="1"/>
  <c r="U144" i="5" s="1"/>
  <c r="O144" i="5" a="1"/>
  <c r="O144" i="5" s="1"/>
  <c r="J144" i="5" a="1"/>
  <c r="J144" i="5" s="1"/>
  <c r="E144" i="5" a="1"/>
  <c r="E144" i="5" s="1"/>
  <c r="Z143" i="5" a="1"/>
  <c r="Z143" i="5" s="1"/>
  <c r="U143" i="5" a="1"/>
  <c r="U143" i="5" s="1"/>
  <c r="O143" i="5" a="1"/>
  <c r="O143" i="5" s="1"/>
  <c r="J143" i="5" a="1"/>
  <c r="J143" i="5" s="1"/>
  <c r="E143" i="5" a="1"/>
  <c r="E143" i="5" s="1"/>
  <c r="Z142" i="5" a="1"/>
  <c r="Z142" i="5" s="1"/>
  <c r="U142" i="5" a="1"/>
  <c r="U142" i="5" s="1"/>
  <c r="O142" i="5" a="1"/>
  <c r="O142" i="5" s="1"/>
  <c r="J142" i="5" a="1"/>
  <c r="J142" i="5" s="1"/>
  <c r="E142" i="5" a="1"/>
  <c r="E142" i="5" s="1"/>
  <c r="Z141" i="5" a="1"/>
  <c r="Z141" i="5" s="1"/>
  <c r="U141" i="5" a="1"/>
  <c r="U141" i="5" s="1"/>
  <c r="O141" i="5" a="1"/>
  <c r="O141" i="5" s="1"/>
  <c r="J141" i="5" a="1"/>
  <c r="J141" i="5" s="1"/>
  <c r="E141" i="5" a="1"/>
  <c r="E141" i="5" s="1"/>
  <c r="Z140" i="5" a="1"/>
  <c r="Z140" i="5" s="1"/>
  <c r="U140" i="5" a="1"/>
  <c r="U140" i="5" s="1"/>
  <c r="O140" i="5" a="1"/>
  <c r="O140" i="5" s="1"/>
  <c r="J140" i="5" a="1"/>
  <c r="J140" i="5" s="1"/>
  <c r="E140" i="5" a="1"/>
  <c r="E140" i="5" s="1"/>
  <c r="Z139" i="5" a="1"/>
  <c r="Z139" i="5" s="1"/>
  <c r="U139" i="5" a="1"/>
  <c r="U139" i="5" s="1"/>
  <c r="O139" i="5" a="1"/>
  <c r="O139" i="5" s="1"/>
  <c r="J139" i="5" a="1"/>
  <c r="J139" i="5" s="1"/>
  <c r="E139" i="5" a="1"/>
  <c r="E139" i="5" s="1"/>
  <c r="Z138" i="5" a="1"/>
  <c r="Z138" i="5" s="1"/>
  <c r="U138" i="5" a="1"/>
  <c r="U138" i="5" s="1"/>
  <c r="O138" i="5" a="1"/>
  <c r="O138" i="5" s="1"/>
  <c r="J138" i="5" a="1"/>
  <c r="J138" i="5" s="1"/>
  <c r="E138" i="5" a="1"/>
  <c r="E138" i="5" s="1"/>
  <c r="Z137" i="5" a="1"/>
  <c r="Z137" i="5" s="1"/>
  <c r="U137" i="5" a="1"/>
  <c r="U137" i="5" s="1"/>
  <c r="O137" i="5" a="1"/>
  <c r="O137" i="5" s="1"/>
  <c r="J137" i="5" a="1"/>
  <c r="J137" i="5" s="1"/>
  <c r="E137" i="5" a="1"/>
  <c r="E137" i="5" s="1"/>
  <c r="Z136" i="5" a="1"/>
  <c r="Z136" i="5" s="1"/>
  <c r="U136" i="5" a="1"/>
  <c r="U136" i="5" s="1"/>
  <c r="O136" i="5" a="1"/>
  <c r="O136" i="5" s="1"/>
  <c r="J136" i="5" a="1"/>
  <c r="J136" i="5" s="1"/>
  <c r="E136" i="5" a="1"/>
  <c r="E136" i="5" s="1"/>
  <c r="Z135" i="5" a="1"/>
  <c r="Z135" i="5" s="1"/>
  <c r="U135" i="5" a="1"/>
  <c r="U135" i="5" s="1"/>
  <c r="O135" i="5" a="1"/>
  <c r="O135" i="5" s="1"/>
  <c r="J135" i="5" a="1"/>
  <c r="J135" i="5" s="1"/>
  <c r="E135" i="5" a="1"/>
  <c r="E135" i="5" s="1"/>
  <c r="Z134" i="5" a="1"/>
  <c r="Z134" i="5" s="1"/>
  <c r="U134" i="5" a="1"/>
  <c r="U134" i="5" s="1"/>
  <c r="O134" i="5" a="1"/>
  <c r="O134" i="5" s="1"/>
  <c r="J134" i="5" a="1"/>
  <c r="J134" i="5" s="1"/>
  <c r="E134" i="5" a="1"/>
  <c r="E134" i="5" s="1"/>
  <c r="Z133" i="5" a="1"/>
  <c r="Z133" i="5" s="1"/>
  <c r="U133" i="5" a="1"/>
  <c r="U133" i="5" s="1"/>
  <c r="O133" i="5" a="1"/>
  <c r="O133" i="5" s="1"/>
  <c r="J133" i="5" a="1"/>
  <c r="J133" i="5" s="1"/>
  <c r="E133" i="5" a="1"/>
  <c r="E133" i="5" s="1"/>
  <c r="Z132" i="5" a="1"/>
  <c r="Z132" i="5" s="1"/>
  <c r="U132" i="5" a="1"/>
  <c r="U132" i="5" s="1"/>
  <c r="O132" i="5" a="1"/>
  <c r="O132" i="5" s="1"/>
  <c r="J132" i="5" a="1"/>
  <c r="J132" i="5" s="1"/>
  <c r="E132" i="5" a="1"/>
  <c r="E132" i="5" s="1"/>
  <c r="Z131" i="5" a="1"/>
  <c r="Z131" i="5" s="1"/>
  <c r="U131" i="5" a="1"/>
  <c r="U131" i="5" s="1"/>
  <c r="O131" i="5" a="1"/>
  <c r="O131" i="5" s="1"/>
  <c r="J131" i="5" a="1"/>
  <c r="J131" i="5" s="1"/>
  <c r="E131" i="5" a="1"/>
  <c r="E131" i="5" s="1"/>
  <c r="Z130" i="5" a="1"/>
  <c r="Z130" i="5" s="1"/>
  <c r="U130" i="5" a="1"/>
  <c r="U130" i="5" s="1"/>
  <c r="O130" i="5" a="1"/>
  <c r="O130" i="5" s="1"/>
  <c r="J130" i="5" a="1"/>
  <c r="J130" i="5" s="1"/>
  <c r="E130" i="5" a="1"/>
  <c r="E130" i="5" s="1"/>
  <c r="Z129" i="5" a="1"/>
  <c r="Z129" i="5" s="1"/>
  <c r="U129" i="5" a="1"/>
  <c r="U129" i="5" s="1"/>
  <c r="O129" i="5" a="1"/>
  <c r="O129" i="5" s="1"/>
  <c r="J129" i="5" a="1"/>
  <c r="J129" i="5" s="1"/>
  <c r="E129" i="5" a="1"/>
  <c r="E129" i="5" s="1"/>
  <c r="Z128" i="5" a="1"/>
  <c r="Z128" i="5" s="1"/>
  <c r="U128" i="5" a="1"/>
  <c r="U128" i="5" s="1"/>
  <c r="O128" i="5" a="1"/>
  <c r="O128" i="5" s="1"/>
  <c r="J128" i="5" a="1"/>
  <c r="J128" i="5" s="1"/>
  <c r="E128" i="5" a="1"/>
  <c r="E128" i="5" s="1"/>
  <c r="Z127" i="5" a="1"/>
  <c r="Z127" i="5" s="1"/>
  <c r="U127" i="5" a="1"/>
  <c r="U127" i="5" s="1"/>
  <c r="O127" i="5" a="1"/>
  <c r="O127" i="5" s="1"/>
  <c r="J127" i="5" a="1"/>
  <c r="J127" i="5" s="1"/>
  <c r="E127" i="5" a="1"/>
  <c r="E127" i="5" s="1"/>
  <c r="Z126" i="5" a="1"/>
  <c r="Z126" i="5" s="1"/>
  <c r="U126" i="5" a="1"/>
  <c r="U126" i="5" s="1"/>
  <c r="O126" i="5" a="1"/>
  <c r="O126" i="5" s="1"/>
  <c r="J126" i="5" a="1"/>
  <c r="J126" i="5" s="1"/>
  <c r="E126" i="5" a="1"/>
  <c r="E126" i="5" s="1"/>
  <c r="Z125" i="5" a="1"/>
  <c r="Z125" i="5" s="1"/>
  <c r="U125" i="5" a="1"/>
  <c r="U125" i="5" s="1"/>
  <c r="O125" i="5" a="1"/>
  <c r="O125" i="5" s="1"/>
  <c r="J125" i="5" a="1"/>
  <c r="J125" i="5" s="1"/>
  <c r="E125" i="5" a="1"/>
  <c r="E125" i="5" s="1"/>
  <c r="Z124" i="5" a="1"/>
  <c r="Z124" i="5" s="1"/>
  <c r="U124" i="5" a="1"/>
  <c r="U124" i="5" s="1"/>
  <c r="O124" i="5" a="1"/>
  <c r="O124" i="5" s="1"/>
  <c r="J124" i="5" a="1"/>
  <c r="J124" i="5" s="1"/>
  <c r="E124" i="5" a="1"/>
  <c r="E124" i="5" s="1"/>
  <c r="Z123" i="5" a="1"/>
  <c r="Z123" i="5" s="1"/>
  <c r="U123" i="5" a="1"/>
  <c r="U123" i="5" s="1"/>
  <c r="O123" i="5" a="1"/>
  <c r="O123" i="5" s="1"/>
  <c r="J123" i="5" a="1"/>
  <c r="J123" i="5" s="1"/>
  <c r="E123" i="5" a="1"/>
  <c r="E123" i="5" s="1"/>
  <c r="Z122" i="5" a="1"/>
  <c r="Z122" i="5" s="1"/>
  <c r="U122" i="5" a="1"/>
  <c r="U122" i="5" s="1"/>
  <c r="O122" i="5" a="1"/>
  <c r="O122" i="5" s="1"/>
  <c r="J122" i="5" a="1"/>
  <c r="J122" i="5" s="1"/>
  <c r="E122" i="5" a="1"/>
  <c r="E122" i="5" s="1"/>
  <c r="Z121" i="5" a="1"/>
  <c r="Z121" i="5" s="1"/>
  <c r="U121" i="5" a="1"/>
  <c r="U121" i="5" s="1"/>
  <c r="O121" i="5" a="1"/>
  <c r="O121" i="5" s="1"/>
  <c r="J121" i="5" a="1"/>
  <c r="J121" i="5" s="1"/>
  <c r="E121" i="5" a="1"/>
  <c r="E121" i="5" s="1"/>
  <c r="Z120" i="5" a="1"/>
  <c r="Z120" i="5" s="1"/>
  <c r="U120" i="5" a="1"/>
  <c r="U120" i="5" s="1"/>
  <c r="O120" i="5" a="1"/>
  <c r="O120" i="5" s="1"/>
  <c r="J120" i="5" a="1"/>
  <c r="J120" i="5" s="1"/>
  <c r="E120" i="5" a="1"/>
  <c r="E120" i="5" s="1"/>
  <c r="Z119" i="5" a="1"/>
  <c r="Z119" i="5" s="1"/>
  <c r="U119" i="5" a="1"/>
  <c r="U119" i="5" s="1"/>
  <c r="O119" i="5" a="1"/>
  <c r="O119" i="5" s="1"/>
  <c r="J119" i="5" a="1"/>
  <c r="J119" i="5" s="1"/>
  <c r="E119" i="5" a="1"/>
  <c r="E119" i="5" s="1"/>
  <c r="Z118" i="5" a="1"/>
  <c r="Z118" i="5" s="1"/>
  <c r="U118" i="5" a="1"/>
  <c r="U118" i="5" s="1"/>
  <c r="O118" i="5" a="1"/>
  <c r="O118" i="5" s="1"/>
  <c r="J118" i="5" a="1"/>
  <c r="J118" i="5" s="1"/>
  <c r="E118" i="5" a="1"/>
  <c r="E118" i="5" s="1"/>
  <c r="Z117" i="5" a="1"/>
  <c r="Z117" i="5" s="1"/>
  <c r="U117" i="5" a="1"/>
  <c r="U117" i="5" s="1"/>
  <c r="O117" i="5" a="1"/>
  <c r="O117" i="5" s="1"/>
  <c r="J117" i="5" a="1"/>
  <c r="J117" i="5" s="1"/>
  <c r="E117" i="5" a="1"/>
  <c r="E117" i="5" s="1"/>
  <c r="Z116" i="5" a="1"/>
  <c r="Z116" i="5" s="1"/>
  <c r="U116" i="5" a="1"/>
  <c r="U116" i="5" s="1"/>
  <c r="O116" i="5" a="1"/>
  <c r="O116" i="5" s="1"/>
  <c r="J116" i="5" a="1"/>
  <c r="J116" i="5" s="1"/>
  <c r="E116" i="5" a="1"/>
  <c r="E116" i="5" s="1"/>
  <c r="Z115" i="5" a="1"/>
  <c r="Z115" i="5" s="1"/>
  <c r="U115" i="5" a="1"/>
  <c r="U115" i="5" s="1"/>
  <c r="O115" i="5" a="1"/>
  <c r="O115" i="5" s="1"/>
  <c r="J115" i="5" a="1"/>
  <c r="J115" i="5" s="1"/>
  <c r="E115" i="5" a="1"/>
  <c r="E115" i="5" s="1"/>
  <c r="Z114" i="5" a="1"/>
  <c r="Z114" i="5" s="1"/>
  <c r="U114" i="5" a="1"/>
  <c r="U114" i="5" s="1"/>
  <c r="O114" i="5" a="1"/>
  <c r="O114" i="5" s="1"/>
  <c r="J114" i="5" a="1"/>
  <c r="J114" i="5" s="1"/>
  <c r="E114" i="5" a="1"/>
  <c r="E114" i="5" s="1"/>
  <c r="Z113" i="5" a="1"/>
  <c r="Z113" i="5" s="1"/>
  <c r="U113" i="5" a="1"/>
  <c r="U113" i="5" s="1"/>
  <c r="O113" i="5" a="1"/>
  <c r="O113" i="5" s="1"/>
  <c r="J113" i="5" a="1"/>
  <c r="J113" i="5" s="1"/>
  <c r="E113" i="5" a="1"/>
  <c r="E113" i="5" s="1"/>
  <c r="Z112" i="5" a="1"/>
  <c r="Z112" i="5" s="1"/>
  <c r="U112" i="5" a="1"/>
  <c r="U112" i="5" s="1"/>
  <c r="O112" i="5" a="1"/>
  <c r="O112" i="5" s="1"/>
  <c r="J112" i="5" a="1"/>
  <c r="J112" i="5" s="1"/>
  <c r="E112" i="5" a="1"/>
  <c r="E112" i="5" s="1"/>
  <c r="Z111" i="5" a="1"/>
  <c r="Z111" i="5" s="1"/>
  <c r="U111" i="5" a="1"/>
  <c r="U111" i="5" s="1"/>
  <c r="O111" i="5" a="1"/>
  <c r="O111" i="5" s="1"/>
  <c r="J111" i="5" a="1"/>
  <c r="J111" i="5" s="1"/>
  <c r="E111" i="5" a="1"/>
  <c r="E111" i="5" s="1"/>
  <c r="Z110" i="5" a="1"/>
  <c r="Z110" i="5" s="1"/>
  <c r="U110" i="5" a="1"/>
  <c r="U110" i="5" s="1"/>
  <c r="O110" i="5" a="1"/>
  <c r="O110" i="5" s="1"/>
  <c r="J110" i="5" a="1"/>
  <c r="J110" i="5" s="1"/>
  <c r="E110" i="5" a="1"/>
  <c r="E110" i="5" s="1"/>
  <c r="Z109" i="5" a="1"/>
  <c r="Z109" i="5" s="1"/>
  <c r="U109" i="5" a="1"/>
  <c r="U109" i="5" s="1"/>
  <c r="O109" i="5" a="1"/>
  <c r="O109" i="5" s="1"/>
  <c r="J109" i="5" a="1"/>
  <c r="J109" i="5" s="1"/>
  <c r="E109" i="5" a="1"/>
  <c r="E109" i="5" s="1"/>
  <c r="Z108" i="5" a="1"/>
  <c r="Z108" i="5" s="1"/>
  <c r="U108" i="5" a="1"/>
  <c r="U108" i="5" s="1"/>
  <c r="O108" i="5" a="1"/>
  <c r="O108" i="5" s="1"/>
  <c r="J108" i="5" a="1"/>
  <c r="J108" i="5" s="1"/>
  <c r="E108" i="5" a="1"/>
  <c r="E108" i="5" s="1"/>
  <c r="Z107" i="5" a="1"/>
  <c r="Z107" i="5" s="1"/>
  <c r="U107" i="5" a="1"/>
  <c r="U107" i="5" s="1"/>
  <c r="O107" i="5" a="1"/>
  <c r="O107" i="5" s="1"/>
  <c r="J107" i="5" a="1"/>
  <c r="J107" i="5" s="1"/>
  <c r="E107" i="5" a="1"/>
  <c r="E107" i="5" s="1"/>
  <c r="Z106" i="5" a="1"/>
  <c r="Z106" i="5" s="1"/>
  <c r="U106" i="5" a="1"/>
  <c r="U106" i="5" s="1"/>
  <c r="O106" i="5" a="1"/>
  <c r="O106" i="5" s="1"/>
  <c r="J106" i="5" a="1"/>
  <c r="J106" i="5" s="1"/>
  <c r="E106" i="5" a="1"/>
  <c r="E106" i="5" s="1"/>
  <c r="Z105" i="5" a="1"/>
  <c r="Z105" i="5" s="1"/>
  <c r="U105" i="5" a="1"/>
  <c r="U105" i="5" s="1"/>
  <c r="O105" i="5" a="1"/>
  <c r="O105" i="5" s="1"/>
  <c r="J105" i="5" a="1"/>
  <c r="J105" i="5" s="1"/>
  <c r="E105" i="5" a="1"/>
  <c r="E105" i="5" s="1"/>
  <c r="Z104" i="5" a="1"/>
  <c r="Z104" i="5" s="1"/>
  <c r="U104" i="5" a="1"/>
  <c r="U104" i="5" s="1"/>
  <c r="O104" i="5" a="1"/>
  <c r="O104" i="5" s="1"/>
  <c r="J104" i="5" a="1"/>
  <c r="J104" i="5" s="1"/>
  <c r="E104" i="5" a="1"/>
  <c r="E104" i="5" s="1"/>
  <c r="Z103" i="5" a="1"/>
  <c r="Z103" i="5" s="1"/>
  <c r="U103" i="5" a="1"/>
  <c r="U103" i="5" s="1"/>
  <c r="O103" i="5" a="1"/>
  <c r="O103" i="5" s="1"/>
  <c r="J103" i="5" a="1"/>
  <c r="J103" i="5" s="1"/>
  <c r="E103" i="5" a="1"/>
  <c r="E103" i="5" s="1"/>
  <c r="Z102" i="5" a="1"/>
  <c r="Z102" i="5" s="1"/>
  <c r="U102" i="5" a="1"/>
  <c r="U102" i="5" s="1"/>
  <c r="O102" i="5" a="1"/>
  <c r="O102" i="5" s="1"/>
  <c r="J102" i="5" a="1"/>
  <c r="J102" i="5" s="1"/>
  <c r="E102" i="5" a="1"/>
  <c r="E102" i="5" s="1"/>
  <c r="Z101" i="5" a="1"/>
  <c r="Z101" i="5" s="1"/>
  <c r="U101" i="5" a="1"/>
  <c r="U101" i="5" s="1"/>
  <c r="O101" i="5" a="1"/>
  <c r="O101" i="5" s="1"/>
  <c r="J101" i="5" a="1"/>
  <c r="J101" i="5" s="1"/>
  <c r="E101" i="5" a="1"/>
  <c r="E101" i="5" s="1"/>
  <c r="Z100" i="5" a="1"/>
  <c r="Z100" i="5" s="1"/>
  <c r="U100" i="5" a="1"/>
  <c r="U100" i="5" s="1"/>
  <c r="O100" i="5" a="1"/>
  <c r="O100" i="5" s="1"/>
  <c r="J100" i="5" a="1"/>
  <c r="J100" i="5" s="1"/>
  <c r="E100" i="5" a="1"/>
  <c r="E100" i="5" s="1"/>
  <c r="Z99" i="5" a="1"/>
  <c r="Z99" i="5" s="1"/>
  <c r="U99" i="5" a="1"/>
  <c r="U99" i="5" s="1"/>
  <c r="O99" i="5" a="1"/>
  <c r="O99" i="5" s="1"/>
  <c r="J99" i="5" a="1"/>
  <c r="J99" i="5" s="1"/>
  <c r="E99" i="5" a="1"/>
  <c r="E99" i="5" s="1"/>
  <c r="Z98" i="5" a="1"/>
  <c r="Z98" i="5" s="1"/>
  <c r="U98" i="5" a="1"/>
  <c r="U98" i="5" s="1"/>
  <c r="O98" i="5" a="1"/>
  <c r="O98" i="5" s="1"/>
  <c r="J98" i="5" a="1"/>
  <c r="J98" i="5" s="1"/>
  <c r="E98" i="5" a="1"/>
  <c r="E98" i="5" s="1"/>
  <c r="Z97" i="5" a="1"/>
  <c r="Z97" i="5" s="1"/>
  <c r="U97" i="5" a="1"/>
  <c r="U97" i="5" s="1"/>
  <c r="O97" i="5" a="1"/>
  <c r="O97" i="5" s="1"/>
  <c r="J97" i="5" a="1"/>
  <c r="J97" i="5" s="1"/>
  <c r="E97" i="5" a="1"/>
  <c r="E97" i="5" s="1"/>
  <c r="Z96" i="5" a="1"/>
  <c r="Z96" i="5" s="1"/>
  <c r="U96" i="5" a="1"/>
  <c r="U96" i="5" s="1"/>
  <c r="O96" i="5" a="1"/>
  <c r="O96" i="5" s="1"/>
  <c r="J96" i="5" a="1"/>
  <c r="J96" i="5" s="1"/>
  <c r="E96" i="5" a="1"/>
  <c r="E96" i="5" s="1"/>
  <c r="Z95" i="5" a="1"/>
  <c r="Z95" i="5" s="1"/>
  <c r="U95" i="5" a="1"/>
  <c r="U95" i="5" s="1"/>
  <c r="O95" i="5" a="1"/>
  <c r="O95" i="5" s="1"/>
  <c r="J95" i="5" a="1"/>
  <c r="J95" i="5" s="1"/>
  <c r="E95" i="5" a="1"/>
  <c r="E95" i="5" s="1"/>
  <c r="Z94" i="5" a="1"/>
  <c r="Z94" i="5" s="1"/>
  <c r="U94" i="5" a="1"/>
  <c r="U94" i="5" s="1"/>
  <c r="O94" i="5" a="1"/>
  <c r="O94" i="5" s="1"/>
  <c r="J94" i="5" a="1"/>
  <c r="J94" i="5" s="1"/>
  <c r="E94" i="5" a="1"/>
  <c r="E94" i="5" s="1"/>
  <c r="Z93" i="5" a="1"/>
  <c r="Z93" i="5" s="1"/>
  <c r="U93" i="5" a="1"/>
  <c r="U93" i="5" s="1"/>
  <c r="O93" i="5" a="1"/>
  <c r="O93" i="5" s="1"/>
  <c r="J93" i="5" a="1"/>
  <c r="J93" i="5" s="1"/>
  <c r="E93" i="5" a="1"/>
  <c r="E93" i="5" s="1"/>
  <c r="Z92" i="5" a="1"/>
  <c r="Z92" i="5" s="1"/>
  <c r="U92" i="5" a="1"/>
  <c r="U92" i="5" s="1"/>
  <c r="O92" i="5" a="1"/>
  <c r="O92" i="5" s="1"/>
  <c r="J92" i="5" a="1"/>
  <c r="J92" i="5" s="1"/>
  <c r="E92" i="5" a="1"/>
  <c r="E92" i="5" s="1"/>
  <c r="Z91" i="5" a="1"/>
  <c r="Z91" i="5" s="1"/>
  <c r="U91" i="5" a="1"/>
  <c r="U91" i="5" s="1"/>
  <c r="O91" i="5" a="1"/>
  <c r="O91" i="5" s="1"/>
  <c r="J91" i="5" a="1"/>
  <c r="J91" i="5" s="1"/>
  <c r="E91" i="5" a="1"/>
  <c r="E91" i="5" s="1"/>
  <c r="Z90" i="5" a="1"/>
  <c r="Z90" i="5" s="1"/>
  <c r="U90" i="5" a="1"/>
  <c r="U90" i="5" s="1"/>
  <c r="O90" i="5" a="1"/>
  <c r="O90" i="5" s="1"/>
  <c r="J90" i="5" a="1"/>
  <c r="J90" i="5" s="1"/>
  <c r="E90" i="5" a="1"/>
  <c r="E90" i="5" s="1"/>
  <c r="Z89" i="5" a="1"/>
  <c r="Z89" i="5" s="1"/>
  <c r="U89" i="5" a="1"/>
  <c r="U89" i="5" s="1"/>
  <c r="O89" i="5" a="1"/>
  <c r="O89" i="5" s="1"/>
  <c r="J89" i="5" a="1"/>
  <c r="J89" i="5" s="1"/>
  <c r="E89" i="5" a="1"/>
  <c r="E89" i="5" s="1"/>
  <c r="Z88" i="5" a="1"/>
  <c r="Z88" i="5" s="1"/>
  <c r="U88" i="5" a="1"/>
  <c r="U88" i="5" s="1"/>
  <c r="O88" i="5" a="1"/>
  <c r="O88" i="5" s="1"/>
  <c r="J88" i="5" a="1"/>
  <c r="J88" i="5" s="1"/>
  <c r="E88" i="5" a="1"/>
  <c r="E88" i="5" s="1"/>
  <c r="Z87" i="5" a="1"/>
  <c r="Z87" i="5" s="1"/>
  <c r="U87" i="5" a="1"/>
  <c r="U87" i="5" s="1"/>
  <c r="O87" i="5" a="1"/>
  <c r="O87" i="5" s="1"/>
  <c r="J87" i="5" a="1"/>
  <c r="J87" i="5" s="1"/>
  <c r="E87" i="5" a="1"/>
  <c r="E87" i="5" s="1"/>
  <c r="Z86" i="5" a="1"/>
  <c r="Z86" i="5" s="1"/>
  <c r="U86" i="5" a="1"/>
  <c r="U86" i="5" s="1"/>
  <c r="O86" i="5" a="1"/>
  <c r="O86" i="5" s="1"/>
  <c r="J86" i="5" a="1"/>
  <c r="J86" i="5" s="1"/>
  <c r="E86" i="5" a="1"/>
  <c r="E86" i="5" s="1"/>
  <c r="Z85" i="5" a="1"/>
  <c r="Z85" i="5" s="1"/>
  <c r="U85" i="5" a="1"/>
  <c r="U85" i="5" s="1"/>
  <c r="O85" i="5" a="1"/>
  <c r="O85" i="5" s="1"/>
  <c r="J85" i="5" a="1"/>
  <c r="J85" i="5" s="1"/>
  <c r="E85" i="5" a="1"/>
  <c r="E85" i="5" s="1"/>
  <c r="Z84" i="5" a="1"/>
  <c r="Z84" i="5" s="1"/>
  <c r="U84" i="5" a="1"/>
  <c r="U84" i="5" s="1"/>
  <c r="O84" i="5" a="1"/>
  <c r="O84" i="5" s="1"/>
  <c r="J84" i="5" a="1"/>
  <c r="J84" i="5" s="1"/>
  <c r="E84" i="5" a="1"/>
  <c r="E84" i="5" s="1"/>
  <c r="Z83" i="5" a="1"/>
  <c r="Z83" i="5" s="1"/>
  <c r="U83" i="5" a="1"/>
  <c r="U83" i="5" s="1"/>
  <c r="O83" i="5" a="1"/>
  <c r="O83" i="5" s="1"/>
  <c r="J83" i="5" a="1"/>
  <c r="J83" i="5" s="1"/>
  <c r="E83" i="5" a="1"/>
  <c r="E83" i="5" s="1"/>
  <c r="Z82" i="5" a="1"/>
  <c r="Z82" i="5" s="1"/>
  <c r="U82" i="5" a="1"/>
  <c r="U82" i="5" s="1"/>
  <c r="O82" i="5" a="1"/>
  <c r="O82" i="5" s="1"/>
  <c r="J82" i="5" a="1"/>
  <c r="J82" i="5" s="1"/>
  <c r="E82" i="5" a="1"/>
  <c r="E82" i="5" s="1"/>
  <c r="Z81" i="5" a="1"/>
  <c r="Z81" i="5" s="1"/>
  <c r="U81" i="5" a="1"/>
  <c r="U81" i="5" s="1"/>
  <c r="O81" i="5" a="1"/>
  <c r="O81" i="5" s="1"/>
  <c r="J81" i="5" a="1"/>
  <c r="J81" i="5" s="1"/>
  <c r="E81" i="5" a="1"/>
  <c r="E81" i="5" s="1"/>
  <c r="Z80" i="5" a="1"/>
  <c r="Z80" i="5" s="1"/>
  <c r="U80" i="5" a="1"/>
  <c r="U80" i="5" s="1"/>
  <c r="O80" i="5" a="1"/>
  <c r="O80" i="5" s="1"/>
  <c r="J80" i="5" a="1"/>
  <c r="J80" i="5" s="1"/>
  <c r="E80" i="5" a="1"/>
  <c r="E80" i="5" s="1"/>
  <c r="Z79" i="5" a="1"/>
  <c r="Z79" i="5" s="1"/>
  <c r="U79" i="5" a="1"/>
  <c r="U79" i="5" s="1"/>
  <c r="O79" i="5" a="1"/>
  <c r="O79" i="5" s="1"/>
  <c r="J79" i="5" a="1"/>
  <c r="J79" i="5" s="1"/>
  <c r="E79" i="5" a="1"/>
  <c r="E79" i="5" s="1"/>
  <c r="Z78" i="5" a="1"/>
  <c r="Z78" i="5" s="1"/>
  <c r="U78" i="5" a="1"/>
  <c r="U78" i="5" s="1"/>
  <c r="O78" i="5" a="1"/>
  <c r="O78" i="5" s="1"/>
  <c r="J78" i="5" a="1"/>
  <c r="J78" i="5" s="1"/>
  <c r="E78" i="5" a="1"/>
  <c r="E78" i="5" s="1"/>
  <c r="Z77" i="5" a="1"/>
  <c r="Z77" i="5" s="1"/>
  <c r="U77" i="5" a="1"/>
  <c r="U77" i="5" s="1"/>
  <c r="O77" i="5" a="1"/>
  <c r="O77" i="5" s="1"/>
  <c r="J77" i="5" a="1"/>
  <c r="J77" i="5" s="1"/>
  <c r="E77" i="5" a="1"/>
  <c r="E77" i="5" s="1"/>
  <c r="Z76" i="5" a="1"/>
  <c r="Z76" i="5" s="1"/>
  <c r="U76" i="5" a="1"/>
  <c r="U76" i="5" s="1"/>
  <c r="O76" i="5" a="1"/>
  <c r="O76" i="5" s="1"/>
  <c r="J76" i="5" a="1"/>
  <c r="J76" i="5" s="1"/>
  <c r="E76" i="5" a="1"/>
  <c r="E76" i="5" s="1"/>
  <c r="Z75" i="5" a="1"/>
  <c r="Z75" i="5" s="1"/>
  <c r="U75" i="5" a="1"/>
  <c r="U75" i="5" s="1"/>
  <c r="O75" i="5" a="1"/>
  <c r="O75" i="5" s="1"/>
  <c r="J75" i="5" a="1"/>
  <c r="J75" i="5" s="1"/>
  <c r="E75" i="5" a="1"/>
  <c r="E75" i="5" s="1"/>
  <c r="Z74" i="5" a="1"/>
  <c r="Z74" i="5" s="1"/>
  <c r="U74" i="5" a="1"/>
  <c r="U74" i="5" s="1"/>
  <c r="O74" i="5" a="1"/>
  <c r="O74" i="5" s="1"/>
  <c r="J74" i="5" a="1"/>
  <c r="J74" i="5" s="1"/>
  <c r="E74" i="5" a="1"/>
  <c r="E74" i="5" s="1"/>
  <c r="Z73" i="5" a="1"/>
  <c r="Z73" i="5" s="1"/>
  <c r="U73" i="5" a="1"/>
  <c r="U73" i="5" s="1"/>
  <c r="O73" i="5" a="1"/>
  <c r="O73" i="5" s="1"/>
  <c r="J73" i="5" a="1"/>
  <c r="J73" i="5" s="1"/>
  <c r="E73" i="5" a="1"/>
  <c r="E73" i="5" s="1"/>
  <c r="Z72" i="5" a="1"/>
  <c r="Z72" i="5" s="1"/>
  <c r="U72" i="5" a="1"/>
  <c r="U72" i="5" s="1"/>
  <c r="O72" i="5" a="1"/>
  <c r="O72" i="5" s="1"/>
  <c r="J72" i="5" a="1"/>
  <c r="J72" i="5" s="1"/>
  <c r="E72" i="5" a="1"/>
  <c r="E72" i="5" s="1"/>
  <c r="Z71" i="5" a="1"/>
  <c r="Z71" i="5" s="1"/>
  <c r="U71" i="5" a="1"/>
  <c r="U71" i="5" s="1"/>
  <c r="O71" i="5" a="1"/>
  <c r="O71" i="5" s="1"/>
  <c r="J71" i="5" a="1"/>
  <c r="J71" i="5" s="1"/>
  <c r="E71" i="5" a="1"/>
  <c r="E71" i="5" s="1"/>
  <c r="Z70" i="5" a="1"/>
  <c r="Z70" i="5" s="1"/>
  <c r="U70" i="5" a="1"/>
  <c r="U70" i="5" s="1"/>
  <c r="O70" i="5" a="1"/>
  <c r="O70" i="5" s="1"/>
  <c r="J70" i="5" a="1"/>
  <c r="J70" i="5" s="1"/>
  <c r="E70" i="5" a="1"/>
  <c r="E70" i="5" s="1"/>
  <c r="Z69" i="5" a="1"/>
  <c r="Z69" i="5" s="1"/>
  <c r="U69" i="5" a="1"/>
  <c r="U69" i="5" s="1"/>
  <c r="O69" i="5" a="1"/>
  <c r="O69" i="5" s="1"/>
  <c r="J69" i="5" a="1"/>
  <c r="J69" i="5" s="1"/>
  <c r="E69" i="5" a="1"/>
  <c r="E69" i="5" s="1"/>
  <c r="Z68" i="5" a="1"/>
  <c r="Z68" i="5" s="1"/>
  <c r="U68" i="5" a="1"/>
  <c r="U68" i="5" s="1"/>
  <c r="O68" i="5" a="1"/>
  <c r="O68" i="5" s="1"/>
  <c r="J68" i="5" a="1"/>
  <c r="J68" i="5" s="1"/>
  <c r="E68" i="5" a="1"/>
  <c r="E68" i="5" s="1"/>
  <c r="Z67" i="5" a="1"/>
  <c r="Z67" i="5" s="1"/>
  <c r="U67" i="5" a="1"/>
  <c r="U67" i="5" s="1"/>
  <c r="O67" i="5" a="1"/>
  <c r="O67" i="5" s="1"/>
  <c r="J67" i="5" a="1"/>
  <c r="J67" i="5" s="1"/>
  <c r="E67" i="5" a="1"/>
  <c r="E67" i="5" s="1"/>
  <c r="Z66" i="5" a="1"/>
  <c r="Z66" i="5" s="1"/>
  <c r="U66" i="5" a="1"/>
  <c r="U66" i="5" s="1"/>
  <c r="O66" i="5" a="1"/>
  <c r="O66" i="5" s="1"/>
  <c r="J66" i="5" a="1"/>
  <c r="J66" i="5" s="1"/>
  <c r="E66" i="5" a="1"/>
  <c r="E66" i="5" s="1"/>
  <c r="Z65" i="5" a="1"/>
  <c r="Z65" i="5" s="1"/>
  <c r="U65" i="5" a="1"/>
  <c r="U65" i="5" s="1"/>
  <c r="O65" i="5" a="1"/>
  <c r="O65" i="5" s="1"/>
  <c r="J65" i="5" a="1"/>
  <c r="J65" i="5" s="1"/>
  <c r="E65" i="5" a="1"/>
  <c r="E65" i="5" s="1"/>
  <c r="Z64" i="5" a="1"/>
  <c r="Z64" i="5" s="1"/>
  <c r="U64" i="5" a="1"/>
  <c r="U64" i="5" s="1"/>
  <c r="O64" i="5" a="1"/>
  <c r="O64" i="5" s="1"/>
  <c r="J64" i="5" a="1"/>
  <c r="J64" i="5" s="1"/>
  <c r="E64" i="5" a="1"/>
  <c r="E64" i="5" s="1"/>
  <c r="Z63" i="5" a="1"/>
  <c r="Z63" i="5" s="1"/>
  <c r="U63" i="5" a="1"/>
  <c r="U63" i="5" s="1"/>
  <c r="O63" i="5" a="1"/>
  <c r="O63" i="5" s="1"/>
  <c r="J63" i="5" a="1"/>
  <c r="J63" i="5" s="1"/>
  <c r="E63" i="5" a="1"/>
  <c r="E63" i="5" s="1"/>
  <c r="Z62" i="5" a="1"/>
  <c r="Z62" i="5" s="1"/>
  <c r="U62" i="5" a="1"/>
  <c r="U62" i="5" s="1"/>
  <c r="O62" i="5" a="1"/>
  <c r="O62" i="5" s="1"/>
  <c r="J62" i="5" a="1"/>
  <c r="J62" i="5" s="1"/>
  <c r="E62" i="5" a="1"/>
  <c r="E62" i="5" s="1"/>
  <c r="Z61" i="5" a="1"/>
  <c r="Z61" i="5" s="1"/>
  <c r="U61" i="5" a="1"/>
  <c r="U61" i="5" s="1"/>
  <c r="O61" i="5" a="1"/>
  <c r="O61" i="5" s="1"/>
  <c r="J61" i="5" a="1"/>
  <c r="J61" i="5" s="1"/>
  <c r="E61" i="5" a="1"/>
  <c r="E61" i="5" s="1"/>
  <c r="Z60" i="5" a="1"/>
  <c r="Z60" i="5" s="1"/>
  <c r="U60" i="5" a="1"/>
  <c r="U60" i="5" s="1"/>
  <c r="O60" i="5" a="1"/>
  <c r="O60" i="5" s="1"/>
  <c r="J60" i="5" a="1"/>
  <c r="J60" i="5" s="1"/>
  <c r="E60" i="5" a="1"/>
  <c r="E60" i="5" s="1"/>
  <c r="Z59" i="5" a="1"/>
  <c r="Z59" i="5" s="1"/>
  <c r="U59" i="5" a="1"/>
  <c r="U59" i="5" s="1"/>
  <c r="O59" i="5" a="1"/>
  <c r="O59" i="5" s="1"/>
  <c r="J59" i="5" a="1"/>
  <c r="J59" i="5" s="1"/>
  <c r="E59" i="5" a="1"/>
  <c r="E59" i="5" s="1"/>
  <c r="Z58" i="5" a="1"/>
  <c r="Z58" i="5" s="1"/>
  <c r="U58" i="5" a="1"/>
  <c r="U58" i="5" s="1"/>
  <c r="O58" i="5" a="1"/>
  <c r="O58" i="5" s="1"/>
  <c r="J58" i="5" a="1"/>
  <c r="J58" i="5" s="1"/>
  <c r="E58" i="5" a="1"/>
  <c r="E58" i="5" s="1"/>
  <c r="Z57" i="5" a="1"/>
  <c r="Z57" i="5" s="1"/>
  <c r="U57" i="5" a="1"/>
  <c r="U57" i="5" s="1"/>
  <c r="O57" i="5" a="1"/>
  <c r="O57" i="5" s="1"/>
  <c r="J57" i="5" a="1"/>
  <c r="J57" i="5" s="1"/>
  <c r="E57" i="5" a="1"/>
  <c r="E57" i="5" s="1"/>
  <c r="Z56" i="5" a="1"/>
  <c r="Z56" i="5" s="1"/>
  <c r="U56" i="5" a="1"/>
  <c r="U56" i="5" s="1"/>
  <c r="O56" i="5" a="1"/>
  <c r="O56" i="5" s="1"/>
  <c r="J56" i="5" a="1"/>
  <c r="J56" i="5" s="1"/>
  <c r="E56" i="5" a="1"/>
  <c r="E56" i="5" s="1"/>
  <c r="Z55" i="5" a="1"/>
  <c r="Z55" i="5" s="1"/>
  <c r="U55" i="5" a="1"/>
  <c r="U55" i="5" s="1"/>
  <c r="O55" i="5" a="1"/>
  <c r="O55" i="5" s="1"/>
  <c r="J55" i="5" a="1"/>
  <c r="J55" i="5" s="1"/>
  <c r="E55" i="5" a="1"/>
  <c r="E55" i="5" s="1"/>
  <c r="Z54" i="5" a="1"/>
  <c r="Z54" i="5" s="1"/>
  <c r="U54" i="5" a="1"/>
  <c r="U54" i="5" s="1"/>
  <c r="O54" i="5" a="1"/>
  <c r="O54" i="5" s="1"/>
  <c r="J54" i="5" a="1"/>
  <c r="J54" i="5" s="1"/>
  <c r="E54" i="5" a="1"/>
  <c r="E54" i="5" s="1"/>
  <c r="Z53" i="5" a="1"/>
  <c r="Z53" i="5" s="1"/>
  <c r="U53" i="5" a="1"/>
  <c r="U53" i="5" s="1"/>
  <c r="O53" i="5" a="1"/>
  <c r="O53" i="5" s="1"/>
  <c r="J53" i="5" a="1"/>
  <c r="J53" i="5" s="1"/>
  <c r="E53" i="5" a="1"/>
  <c r="E53" i="5" s="1"/>
  <c r="Z52" i="5" a="1"/>
  <c r="Z52" i="5" s="1"/>
  <c r="U52" i="5" a="1"/>
  <c r="U52" i="5" s="1"/>
  <c r="O52" i="5" a="1"/>
  <c r="O52" i="5" s="1"/>
  <c r="J52" i="5" a="1"/>
  <c r="J52" i="5" s="1"/>
  <c r="E52" i="5" a="1"/>
  <c r="E52" i="5" s="1"/>
  <c r="Z51" i="5" a="1"/>
  <c r="Z51" i="5" s="1"/>
  <c r="U51" i="5" a="1"/>
  <c r="U51" i="5" s="1"/>
  <c r="O51" i="5" a="1"/>
  <c r="O51" i="5" s="1"/>
  <c r="J51" i="5" a="1"/>
  <c r="J51" i="5" s="1"/>
  <c r="E51" i="5" a="1"/>
  <c r="E51" i="5" s="1"/>
  <c r="Z50" i="5" a="1"/>
  <c r="Z50" i="5" s="1"/>
  <c r="U50" i="5" a="1"/>
  <c r="U50" i="5" s="1"/>
  <c r="O50" i="5" a="1"/>
  <c r="O50" i="5" s="1"/>
  <c r="J50" i="5" a="1"/>
  <c r="J50" i="5" s="1"/>
  <c r="E50" i="5" a="1"/>
  <c r="E50" i="5" s="1"/>
  <c r="Z49" i="5" a="1"/>
  <c r="Z49" i="5" s="1"/>
  <c r="U49" i="5" a="1"/>
  <c r="U49" i="5" s="1"/>
  <c r="O49" i="5" a="1"/>
  <c r="O49" i="5" s="1"/>
  <c r="J49" i="5" a="1"/>
  <c r="J49" i="5" s="1"/>
  <c r="E49" i="5" a="1"/>
  <c r="E49" i="5" s="1"/>
  <c r="Z48" i="5" a="1"/>
  <c r="Z48" i="5" s="1"/>
  <c r="U48" i="5" a="1"/>
  <c r="U48" i="5" s="1"/>
  <c r="O48" i="5" a="1"/>
  <c r="O48" i="5" s="1"/>
  <c r="J48" i="5" a="1"/>
  <c r="J48" i="5" s="1"/>
  <c r="E48" i="5" a="1"/>
  <c r="E48" i="5" s="1"/>
  <c r="Z47" i="5" a="1"/>
  <c r="Z47" i="5" s="1"/>
  <c r="U47" i="5" a="1"/>
  <c r="U47" i="5" s="1"/>
  <c r="O47" i="5" a="1"/>
  <c r="O47" i="5" s="1"/>
  <c r="J47" i="5" a="1"/>
  <c r="J47" i="5" s="1"/>
  <c r="E47" i="5" a="1"/>
  <c r="E47" i="5" s="1"/>
  <c r="Z46" i="5" a="1"/>
  <c r="Z46" i="5" s="1"/>
  <c r="U46" i="5" a="1"/>
  <c r="U46" i="5" s="1"/>
  <c r="O46" i="5" a="1"/>
  <c r="O46" i="5" s="1"/>
  <c r="J46" i="5" a="1"/>
  <c r="J46" i="5" s="1"/>
  <c r="E46" i="5" a="1"/>
  <c r="E46" i="5" s="1"/>
  <c r="Z45" i="5" a="1"/>
  <c r="Z45" i="5" s="1"/>
  <c r="U45" i="5" a="1"/>
  <c r="U45" i="5" s="1"/>
  <c r="O45" i="5" a="1"/>
  <c r="O45" i="5" s="1"/>
  <c r="J45" i="5" a="1"/>
  <c r="J45" i="5" s="1"/>
  <c r="E45" i="5" a="1"/>
  <c r="E45" i="5" s="1"/>
  <c r="Z44" i="5" a="1"/>
  <c r="Z44" i="5" s="1"/>
  <c r="U44" i="5" a="1"/>
  <c r="U44" i="5" s="1"/>
  <c r="O44" i="5" a="1"/>
  <c r="O44" i="5" s="1"/>
  <c r="J44" i="5" a="1"/>
  <c r="J44" i="5" s="1"/>
  <c r="E44" i="5" a="1"/>
  <c r="E44" i="5" s="1"/>
  <c r="Z43" i="5" a="1"/>
  <c r="Z43" i="5" s="1"/>
  <c r="U43" i="5" a="1"/>
  <c r="U43" i="5" s="1"/>
  <c r="O43" i="5" a="1"/>
  <c r="O43" i="5" s="1"/>
  <c r="J43" i="5" a="1"/>
  <c r="J43" i="5" s="1"/>
  <c r="E43" i="5" a="1"/>
  <c r="E43" i="5" s="1"/>
  <c r="Z42" i="5" a="1"/>
  <c r="Z42" i="5" s="1"/>
  <c r="U42" i="5" a="1"/>
  <c r="U42" i="5" s="1"/>
  <c r="O42" i="5" a="1"/>
  <c r="O42" i="5" s="1"/>
  <c r="J42" i="5" a="1"/>
  <c r="J42" i="5" s="1"/>
  <c r="E42" i="5" a="1"/>
  <c r="E42" i="5" s="1"/>
  <c r="Z41" i="5" a="1"/>
  <c r="Z41" i="5" s="1"/>
  <c r="U41" i="5" a="1"/>
  <c r="U41" i="5" s="1"/>
  <c r="O41" i="5" a="1"/>
  <c r="O41" i="5" s="1"/>
  <c r="J41" i="5" a="1"/>
  <c r="J41" i="5" s="1"/>
  <c r="E41" i="5" a="1"/>
  <c r="E41" i="5" s="1"/>
  <c r="Z40" i="5" a="1"/>
  <c r="Z40" i="5" s="1"/>
  <c r="U40" i="5" a="1"/>
  <c r="U40" i="5" s="1"/>
  <c r="O40" i="5" a="1"/>
  <c r="O40" i="5" s="1"/>
  <c r="J40" i="5" a="1"/>
  <c r="J40" i="5" s="1"/>
  <c r="E40" i="5" a="1"/>
  <c r="E40" i="5" s="1"/>
  <c r="Z39" i="5" a="1"/>
  <c r="Z39" i="5" s="1"/>
  <c r="U39" i="5" a="1"/>
  <c r="U39" i="5" s="1"/>
  <c r="O39" i="5" a="1"/>
  <c r="O39" i="5" s="1"/>
  <c r="J39" i="5" a="1"/>
  <c r="J39" i="5" s="1"/>
  <c r="E39" i="5" a="1"/>
  <c r="E39" i="5" s="1"/>
  <c r="Z38" i="5" a="1"/>
  <c r="Z38" i="5" s="1"/>
  <c r="U38" i="5" a="1"/>
  <c r="U38" i="5" s="1"/>
  <c r="O38" i="5" a="1"/>
  <c r="O38" i="5" s="1"/>
  <c r="J38" i="5" a="1"/>
  <c r="J38" i="5" s="1"/>
  <c r="E38" i="5" a="1"/>
  <c r="E38" i="5" s="1"/>
  <c r="Z37" i="5" a="1"/>
  <c r="Z37" i="5" s="1"/>
  <c r="U37" i="5" a="1"/>
  <c r="U37" i="5" s="1"/>
  <c r="O37" i="5" a="1"/>
  <c r="O37" i="5" s="1"/>
  <c r="J37" i="5" a="1"/>
  <c r="J37" i="5" s="1"/>
  <c r="E37" i="5" a="1"/>
  <c r="E37" i="5" s="1"/>
  <c r="Z36" i="5" a="1"/>
  <c r="Z36" i="5" s="1"/>
  <c r="U36" i="5" a="1"/>
  <c r="U36" i="5" s="1"/>
  <c r="O36" i="5" a="1"/>
  <c r="O36" i="5" s="1"/>
  <c r="J36" i="5" a="1"/>
  <c r="J36" i="5" s="1"/>
  <c r="E36" i="5" a="1"/>
  <c r="E36" i="5" s="1"/>
  <c r="Z35" i="5" a="1"/>
  <c r="Z35" i="5" s="1"/>
  <c r="U35" i="5" a="1"/>
  <c r="U35" i="5" s="1"/>
  <c r="O35" i="5" a="1"/>
  <c r="O35" i="5" s="1"/>
  <c r="J35" i="5" a="1"/>
  <c r="J35" i="5" s="1"/>
  <c r="E35" i="5" a="1"/>
  <c r="E35" i="5" s="1"/>
  <c r="Z34" i="5" a="1"/>
  <c r="Z34" i="5" s="1"/>
  <c r="U34" i="5" a="1"/>
  <c r="U34" i="5" s="1"/>
  <c r="O34" i="5" a="1"/>
  <c r="O34" i="5" s="1"/>
  <c r="J34" i="5" a="1"/>
  <c r="J34" i="5" s="1"/>
  <c r="E34" i="5" a="1"/>
  <c r="E34" i="5" s="1"/>
  <c r="Z33" i="5" a="1"/>
  <c r="Z33" i="5" s="1"/>
  <c r="U33" i="5" a="1"/>
  <c r="U33" i="5" s="1"/>
  <c r="O33" i="5" a="1"/>
  <c r="O33" i="5" s="1"/>
  <c r="J33" i="5" a="1"/>
  <c r="J33" i="5" s="1"/>
  <c r="E33" i="5" a="1"/>
  <c r="E33" i="5" s="1"/>
  <c r="Z32" i="5" a="1"/>
  <c r="Z32" i="5" s="1"/>
  <c r="U32" i="5" a="1"/>
  <c r="U32" i="5" s="1"/>
  <c r="O32" i="5" a="1"/>
  <c r="O32" i="5" s="1"/>
  <c r="J32" i="5" a="1"/>
  <c r="J32" i="5" s="1"/>
  <c r="E32" i="5" a="1"/>
  <c r="E32" i="5" s="1"/>
  <c r="Z31" i="5" a="1"/>
  <c r="Z31" i="5" s="1"/>
  <c r="U31" i="5" a="1"/>
  <c r="U31" i="5" s="1"/>
  <c r="O31" i="5" a="1"/>
  <c r="O31" i="5" s="1"/>
  <c r="J31" i="5" a="1"/>
  <c r="J31" i="5" s="1"/>
  <c r="E31" i="5" a="1"/>
  <c r="E31" i="5" s="1"/>
  <c r="Z30" i="5" a="1"/>
  <c r="Z30" i="5" s="1"/>
  <c r="U30" i="5" a="1"/>
  <c r="U30" i="5" s="1"/>
  <c r="O30" i="5" a="1"/>
  <c r="O30" i="5" s="1"/>
  <c r="J30" i="5" a="1"/>
  <c r="J30" i="5" s="1"/>
  <c r="E30" i="5" a="1"/>
  <c r="E30" i="5" s="1"/>
  <c r="Z29" i="5" a="1"/>
  <c r="Z29" i="5" s="1"/>
  <c r="U29" i="5" a="1"/>
  <c r="U29" i="5" s="1"/>
  <c r="O29" i="5" a="1"/>
  <c r="O29" i="5" s="1"/>
  <c r="J29" i="5" a="1"/>
  <c r="J29" i="5" s="1"/>
  <c r="E29" i="5" a="1"/>
  <c r="E29" i="5" s="1"/>
  <c r="Z28" i="5" a="1"/>
  <c r="Z28" i="5" s="1"/>
  <c r="U28" i="5" a="1"/>
  <c r="U28" i="5" s="1"/>
  <c r="O28" i="5" a="1"/>
  <c r="O28" i="5" s="1"/>
  <c r="J28" i="5" a="1"/>
  <c r="J28" i="5" s="1"/>
  <c r="E28" i="5" a="1"/>
  <c r="E28" i="5" s="1"/>
  <c r="Z27" i="5" a="1"/>
  <c r="Z27" i="5" s="1"/>
  <c r="U27" i="5" a="1"/>
  <c r="U27" i="5" s="1"/>
  <c r="O27" i="5" a="1"/>
  <c r="O27" i="5" s="1"/>
  <c r="J27" i="5" a="1"/>
  <c r="J27" i="5" s="1"/>
  <c r="E27" i="5" a="1"/>
  <c r="E27" i="5" s="1"/>
  <c r="Z26" i="5" a="1"/>
  <c r="Z26" i="5" s="1"/>
  <c r="U26" i="5" a="1"/>
  <c r="U26" i="5" s="1"/>
  <c r="O26" i="5" a="1"/>
  <c r="O26" i="5" s="1"/>
  <c r="J26" i="5" a="1"/>
  <c r="J26" i="5" s="1"/>
  <c r="E26" i="5" a="1"/>
  <c r="E26" i="5" s="1"/>
  <c r="Z25" i="5" a="1"/>
  <c r="Z25" i="5" s="1"/>
  <c r="U25" i="5" a="1"/>
  <c r="U25" i="5" s="1"/>
  <c r="O25" i="5" a="1"/>
  <c r="O25" i="5" s="1"/>
  <c r="J25" i="5" a="1"/>
  <c r="J25" i="5" s="1"/>
  <c r="E25" i="5" a="1"/>
  <c r="E25" i="5" s="1"/>
  <c r="Z24" i="5" a="1"/>
  <c r="Z24" i="5" s="1"/>
  <c r="U24" i="5" a="1"/>
  <c r="U24" i="5" s="1"/>
  <c r="O24" i="5" a="1"/>
  <c r="O24" i="5" s="1"/>
  <c r="J24" i="5" a="1"/>
  <c r="J24" i="5" s="1"/>
  <c r="E24" i="5" a="1"/>
  <c r="E24" i="5" s="1"/>
  <c r="Z23" i="5" a="1"/>
  <c r="Z23" i="5" s="1"/>
  <c r="U23" i="5" a="1"/>
  <c r="U23" i="5" s="1"/>
  <c r="O23" i="5" a="1"/>
  <c r="O23" i="5" s="1"/>
  <c r="J23" i="5" a="1"/>
  <c r="J23" i="5" s="1"/>
  <c r="E23" i="5" a="1"/>
  <c r="E23" i="5" s="1"/>
  <c r="J19" i="5" a="1"/>
  <c r="J19" i="5" s="1"/>
  <c r="O19" i="5" a="1"/>
  <c r="O19" i="5" s="1"/>
  <c r="U19" i="5" a="1"/>
  <c r="U19" i="5" s="1"/>
  <c r="Z19" i="5" a="1"/>
  <c r="Z19" i="5" s="1"/>
  <c r="J20" i="5" a="1"/>
  <c r="J20" i="5" s="1"/>
  <c r="O20" i="5" a="1"/>
  <c r="O20" i="5" s="1"/>
  <c r="U20" i="5" a="1"/>
  <c r="U20" i="5" s="1"/>
  <c r="Z20" i="5" a="1"/>
  <c r="Z20" i="5" s="1"/>
  <c r="J21" i="5" a="1"/>
  <c r="J21" i="5" s="1"/>
  <c r="O21" i="5" a="1"/>
  <c r="O21" i="5" s="1"/>
  <c r="U21" i="5" a="1"/>
  <c r="U21" i="5" s="1"/>
  <c r="Z21" i="5" a="1"/>
  <c r="Z21" i="5" s="1"/>
  <c r="J22" i="5" a="1"/>
  <c r="J22" i="5" s="1"/>
  <c r="O22" i="5" a="1"/>
  <c r="O22" i="5" s="1"/>
  <c r="U22" i="5" a="1"/>
  <c r="U22" i="5" s="1"/>
  <c r="Z22" i="5" a="1"/>
  <c r="Z22" i="5" s="1"/>
  <c r="D217" i="5"/>
  <c r="D216" i="5"/>
  <c r="D215" i="5"/>
  <c r="D214" i="5"/>
  <c r="D213" i="5"/>
  <c r="D212" i="5"/>
  <c r="D211" i="5"/>
  <c r="D210" i="5"/>
  <c r="D209" i="5"/>
  <c r="D208" i="5"/>
  <c r="D207" i="5"/>
  <c r="D206" i="5"/>
  <c r="D205" i="5"/>
  <c r="D204" i="5"/>
  <c r="D203" i="5"/>
  <c r="D202" i="5"/>
  <c r="L202" i="5" s="1" a="1"/>
  <c r="L202" i="5" s="1"/>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38" i="5"/>
  <c r="D39" i="5"/>
  <c r="D40" i="5"/>
  <c r="D41" i="5"/>
  <c r="D42" i="5"/>
  <c r="D43" i="5"/>
  <c r="D44" i="5"/>
  <c r="D45" i="5"/>
  <c r="D46" i="5"/>
  <c r="D47" i="5"/>
  <c r="D48" i="5"/>
  <c r="D49" i="5"/>
  <c r="D50" i="5"/>
  <c r="D51" i="5"/>
  <c r="D52" i="5"/>
  <c r="D53" i="5"/>
  <c r="D54" i="5"/>
  <c r="D55" i="5"/>
  <c r="D56" i="5"/>
  <c r="D57" i="5"/>
  <c r="E19" i="5" a="1"/>
  <c r="E19" i="5" s="1"/>
  <c r="E20" i="5" a="1"/>
  <c r="E20" i="5" s="1"/>
  <c r="E21" i="5" a="1"/>
  <c r="E21" i="5" s="1"/>
  <c r="E22" i="5" a="1"/>
  <c r="E22" i="5" s="1"/>
  <c r="Z18" i="5" a="1"/>
  <c r="Z18" i="5" s="1"/>
  <c r="U18" i="5" a="1"/>
  <c r="U18" i="5" s="1"/>
  <c r="O18" i="5" a="1"/>
  <c r="O18" i="5" s="1"/>
  <c r="J18" i="5" a="1"/>
  <c r="J18" i="5" s="1"/>
  <c r="E18" i="5" a="1"/>
  <c r="E18" i="5" s="1"/>
  <c r="D37" i="5"/>
  <c r="D36" i="5"/>
  <c r="D35" i="5"/>
  <c r="D34" i="5"/>
  <c r="D33" i="5"/>
  <c r="D32" i="5"/>
  <c r="D31" i="5"/>
  <c r="D30" i="5"/>
  <c r="D29" i="5"/>
  <c r="D28" i="5"/>
  <c r="D19" i="5"/>
  <c r="D20" i="5"/>
  <c r="D21" i="5"/>
  <c r="D22" i="5"/>
  <c r="D23" i="5"/>
  <c r="D24" i="5"/>
  <c r="D25" i="5"/>
  <c r="D26" i="5"/>
  <c r="D27" i="5"/>
  <c r="D18" i="5"/>
  <c r="L12" i="5"/>
  <c r="L11" i="5"/>
  <c r="L10" i="5"/>
  <c r="L9" i="5"/>
  <c r="L8" i="5"/>
  <c r="L7" i="5"/>
  <c r="L6" i="5"/>
  <c r="L5" i="5"/>
  <c r="L4" i="5"/>
  <c r="L3" i="5"/>
  <c r="J4" i="7" l="1"/>
  <c r="A3" i="10" s="1"/>
  <c r="AW10" i="7" a="1"/>
  <c r="AW10" i="7" s="1"/>
  <c r="AW6" i="7" a="1"/>
  <c r="AW6" i="7" s="1"/>
  <c r="AW27" i="7" a="1"/>
  <c r="AW27" i="7" s="1"/>
  <c r="AW11" i="7" a="1"/>
  <c r="AW11" i="7" s="1"/>
  <c r="AW9" i="7" a="1"/>
  <c r="AW9" i="7" s="1"/>
  <c r="AW34" i="7" a="1"/>
  <c r="AW34" i="7" s="1"/>
  <c r="AW36" i="7" a="1"/>
  <c r="AW36" i="7" s="1"/>
  <c r="AW28" i="7" a="1"/>
  <c r="AW28" i="7" s="1"/>
  <c r="AW24" i="7" a="1"/>
  <c r="AW24" i="7" s="1"/>
  <c r="AW26" i="7" a="1"/>
  <c r="AW26" i="7" s="1"/>
  <c r="AW32" i="7" a="1"/>
  <c r="AW32" i="7" s="1"/>
  <c r="AW19" i="7" a="1"/>
  <c r="AW19" i="7" s="1"/>
  <c r="AW14" i="7" a="1"/>
  <c r="AW14" i="7" s="1"/>
  <c r="AW8" i="7" a="1"/>
  <c r="AW8" i="7" s="1"/>
  <c r="AW12" i="7" a="1"/>
  <c r="AW12" i="7" s="1"/>
  <c r="AW13" i="7" a="1"/>
  <c r="AW13" i="7" s="1"/>
  <c r="AW35" i="7" a="1"/>
  <c r="AW35" i="7" s="1"/>
  <c r="AW18" i="7" a="1"/>
  <c r="AW18" i="7" s="1"/>
  <c r="AW15" i="7" a="1"/>
  <c r="AW15" i="7" s="1"/>
  <c r="AW22" i="7" a="1"/>
  <c r="AW22" i="7" s="1"/>
  <c r="AW17" i="7" a="1"/>
  <c r="AW17" i="7" s="1"/>
  <c r="AW30" i="7" a="1"/>
  <c r="AW30" i="7" s="1"/>
  <c r="AW7" i="7" a="1"/>
  <c r="AW7" i="7" s="1"/>
  <c r="AW31" i="7" a="1"/>
  <c r="AW31" i="7" s="1"/>
  <c r="AW25" i="7" a="1"/>
  <c r="AW25" i="7" s="1"/>
  <c r="AW29" i="7" a="1"/>
  <c r="AW29" i="7" s="1"/>
  <c r="AW20" i="7" a="1"/>
  <c r="AW20" i="7" s="1"/>
  <c r="AW5" i="7" a="1"/>
  <c r="AW5" i="7" s="1"/>
  <c r="AW23" i="7" a="1"/>
  <c r="AW23" i="7" s="1"/>
  <c r="AW21" i="7" a="1"/>
  <c r="AW21" i="7" s="1"/>
  <c r="AW16" i="7" a="1"/>
  <c r="AW16" i="7" s="1"/>
  <c r="AW33" i="7" a="1"/>
  <c r="AW33" i="7" s="1"/>
  <c r="AW4" i="7" a="1"/>
  <c r="AW4" i="7" s="1"/>
  <c r="G166" i="5" a="1"/>
  <c r="G166" i="5" s="1"/>
  <c r="G174" i="5" a="1"/>
  <c r="G174" i="5" s="1"/>
  <c r="G182" i="5" a="1"/>
  <c r="G182" i="5" s="1"/>
  <c r="G190" i="5" a="1"/>
  <c r="G190" i="5" s="1"/>
  <c r="G206" i="5" a="1"/>
  <c r="G206" i="5" s="1"/>
  <c r="G214" i="5" a="1"/>
  <c r="G214" i="5" s="1"/>
  <c r="G19" i="5" a="1"/>
  <c r="G19" i="5" s="1"/>
  <c r="G39" i="5" a="1"/>
  <c r="G39" i="5" s="1"/>
  <c r="G20" i="5" a="1"/>
  <c r="G20" i="5" s="1"/>
  <c r="G18" i="5" a="1"/>
  <c r="G18" i="5" s="1"/>
  <c r="G38" i="5" a="1"/>
  <c r="G38" i="5" s="1"/>
  <c r="G46" i="5" a="1"/>
  <c r="G46" i="5" s="1"/>
  <c r="G54" i="5" a="1"/>
  <c r="G54" i="5" s="1"/>
  <c r="G64" i="5" a="1"/>
  <c r="G64" i="5" s="1"/>
  <c r="G72" i="5" a="1"/>
  <c r="G72" i="5" s="1"/>
  <c r="G80" i="5" a="1"/>
  <c r="G80" i="5" s="1"/>
  <c r="G48" i="5" a="1"/>
  <c r="G48" i="5" s="1"/>
  <c r="G53" i="5" a="1"/>
  <c r="G53" i="5" s="1"/>
  <c r="G61" i="5" a="1"/>
  <c r="G61" i="5" s="1"/>
  <c r="G77" i="5" a="1"/>
  <c r="G77" i="5" s="1"/>
  <c r="G93" i="5" a="1"/>
  <c r="G93" i="5" s="1"/>
  <c r="G101" i="5" a="1"/>
  <c r="G101" i="5" s="1"/>
  <c r="G109" i="5" a="1"/>
  <c r="G109" i="5" s="1"/>
  <c r="G117" i="5" a="1"/>
  <c r="G117" i="5" s="1"/>
  <c r="G125" i="5" a="1"/>
  <c r="G125" i="5" s="1"/>
  <c r="G133" i="5" a="1"/>
  <c r="G133" i="5" s="1"/>
  <c r="G141" i="5" a="1"/>
  <c r="G141" i="5" s="1"/>
  <c r="G149" i="5" a="1"/>
  <c r="G149" i="5" s="1"/>
  <c r="G157" i="5" a="1"/>
  <c r="G157" i="5" s="1"/>
  <c r="G165" i="5" a="1"/>
  <c r="G165" i="5" s="1"/>
  <c r="G181" i="5" a="1"/>
  <c r="G181" i="5" s="1"/>
  <c r="G189" i="5" a="1"/>
  <c r="G189" i="5" s="1"/>
  <c r="G213" i="5" a="1"/>
  <c r="G213" i="5" s="1"/>
  <c r="G29" i="5" a="1"/>
  <c r="G29" i="5" s="1"/>
  <c r="G37" i="5" a="1"/>
  <c r="G37" i="5" s="1"/>
  <c r="G45" i="5" a="1"/>
  <c r="G45" i="5" s="1"/>
  <c r="G69" i="5" a="1"/>
  <c r="G69" i="5" s="1"/>
  <c r="G85" i="5" a="1"/>
  <c r="G85" i="5" s="1"/>
  <c r="G26" i="5" a="1"/>
  <c r="G26" i="5" s="1"/>
  <c r="G34" i="5" a="1"/>
  <c r="G34" i="5" s="1"/>
  <c r="G42" i="5" a="1"/>
  <c r="G42" i="5" s="1"/>
  <c r="G50" i="5" a="1"/>
  <c r="G50" i="5" s="1"/>
  <c r="G58" i="5" a="1"/>
  <c r="G58" i="5" s="1"/>
  <c r="G66" i="5" a="1"/>
  <c r="G66" i="5" s="1"/>
  <c r="G74" i="5" a="1"/>
  <c r="G74" i="5" s="1"/>
  <c r="G82" i="5" a="1"/>
  <c r="G82" i="5" s="1"/>
  <c r="G90" i="5" a="1"/>
  <c r="G90" i="5" s="1"/>
  <c r="G98" i="5" a="1"/>
  <c r="G98" i="5" s="1"/>
  <c r="G106" i="5" a="1"/>
  <c r="G106" i="5" s="1"/>
  <c r="G114" i="5" a="1"/>
  <c r="G114" i="5" s="1"/>
  <c r="G122" i="5" a="1"/>
  <c r="G122" i="5" s="1"/>
  <c r="G130" i="5" a="1"/>
  <c r="G130" i="5" s="1"/>
  <c r="G138" i="5" a="1"/>
  <c r="G138" i="5" s="1"/>
  <c r="G146" i="5" a="1"/>
  <c r="G146" i="5" s="1"/>
  <c r="G154" i="5" a="1"/>
  <c r="G154" i="5" s="1"/>
  <c r="G162" i="5" a="1"/>
  <c r="G162" i="5" s="1"/>
  <c r="G170" i="5" a="1"/>
  <c r="G170" i="5" s="1"/>
  <c r="G178" i="5" a="1"/>
  <c r="G178" i="5" s="1"/>
  <c r="G186" i="5" a="1"/>
  <c r="G186" i="5" s="1"/>
  <c r="G194" i="5" a="1"/>
  <c r="G194" i="5" s="1"/>
  <c r="G210" i="5" a="1"/>
  <c r="G210" i="5" s="1"/>
  <c r="G30" i="5" a="1"/>
  <c r="G30" i="5" s="1"/>
  <c r="G32" i="5" a="1"/>
  <c r="G32" i="5" s="1"/>
  <c r="G56" i="5" a="1"/>
  <c r="G56" i="5" s="1"/>
  <c r="G22" i="5" a="1"/>
  <c r="G22" i="5" s="1"/>
  <c r="G31" i="5" a="1"/>
  <c r="G31" i="5" s="1"/>
  <c r="G47" i="5" a="1"/>
  <c r="G47" i="5" s="1"/>
  <c r="G63" i="5" a="1"/>
  <c r="G63" i="5" s="1"/>
  <c r="G79" i="5" a="1"/>
  <c r="G79" i="5" s="1"/>
  <c r="G95" i="5" a="1"/>
  <c r="G95" i="5" s="1"/>
  <c r="G111" i="5" a="1"/>
  <c r="G111" i="5" s="1"/>
  <c r="G127" i="5" a="1"/>
  <c r="G127" i="5" s="1"/>
  <c r="G135" i="5" a="1"/>
  <c r="G135" i="5" s="1"/>
  <c r="G143" i="5" a="1"/>
  <c r="G143" i="5" s="1"/>
  <c r="G151" i="5" a="1"/>
  <c r="G151" i="5" s="1"/>
  <c r="G159" i="5" a="1"/>
  <c r="G159" i="5" s="1"/>
  <c r="G167" i="5" a="1"/>
  <c r="G167" i="5" s="1"/>
  <c r="G175" i="5" a="1"/>
  <c r="G175" i="5" s="1"/>
  <c r="G183" i="5" a="1"/>
  <c r="G183" i="5" s="1"/>
  <c r="G191" i="5" a="1"/>
  <c r="G191" i="5" s="1"/>
  <c r="G199" i="5" a="1"/>
  <c r="G199" i="5" s="1"/>
  <c r="G207" i="5" a="1"/>
  <c r="G207" i="5" s="1"/>
  <c r="G215" i="5" a="1"/>
  <c r="G215" i="5" s="1"/>
  <c r="G24" i="5" a="1"/>
  <c r="G24" i="5" s="1"/>
  <c r="G40" i="5" a="1"/>
  <c r="G40" i="5" s="1"/>
  <c r="G55" i="5" a="1"/>
  <c r="G55" i="5" s="1"/>
  <c r="G71" i="5" a="1"/>
  <c r="G71" i="5" s="1"/>
  <c r="G87" i="5" a="1"/>
  <c r="G87" i="5" s="1"/>
  <c r="G103" i="5" a="1"/>
  <c r="G103" i="5" s="1"/>
  <c r="G119" i="5" a="1"/>
  <c r="G119" i="5" s="1"/>
  <c r="G21" i="5" a="1"/>
  <c r="G21" i="5" s="1"/>
  <c r="G28" i="5" a="1"/>
  <c r="G28" i="5" s="1"/>
  <c r="G36" i="5" a="1"/>
  <c r="G36" i="5" s="1"/>
  <c r="G44" i="5" a="1"/>
  <c r="G44" i="5" s="1"/>
  <c r="G52" i="5" a="1"/>
  <c r="G52" i="5" s="1"/>
  <c r="G60" i="5" a="1"/>
  <c r="G60" i="5" s="1"/>
  <c r="G68" i="5" a="1"/>
  <c r="G68" i="5" s="1"/>
  <c r="G76" i="5" a="1"/>
  <c r="G76" i="5" s="1"/>
  <c r="G84" i="5" a="1"/>
  <c r="G84" i="5" s="1"/>
  <c r="G92" i="5" a="1"/>
  <c r="G92" i="5" s="1"/>
  <c r="G100" i="5" a="1"/>
  <c r="G100" i="5" s="1"/>
  <c r="G108" i="5" a="1"/>
  <c r="G108" i="5" s="1"/>
  <c r="G116" i="5" a="1"/>
  <c r="G116" i="5" s="1"/>
  <c r="G124" i="5" a="1"/>
  <c r="G124" i="5" s="1"/>
  <c r="G132" i="5" a="1"/>
  <c r="G132" i="5" s="1"/>
  <c r="G140" i="5" a="1"/>
  <c r="G140" i="5" s="1"/>
  <c r="G148" i="5" a="1"/>
  <c r="G148" i="5" s="1"/>
  <c r="G156" i="5" a="1"/>
  <c r="G156" i="5" s="1"/>
  <c r="G164" i="5" a="1"/>
  <c r="G164" i="5" s="1"/>
  <c r="G172" i="5" a="1"/>
  <c r="G172" i="5" s="1"/>
  <c r="G180" i="5" a="1"/>
  <c r="G180" i="5" s="1"/>
  <c r="G188" i="5" a="1"/>
  <c r="G188" i="5" s="1"/>
  <c r="G196" i="5" a="1"/>
  <c r="G196" i="5" s="1"/>
  <c r="G204" i="5" a="1"/>
  <c r="G204" i="5" s="1"/>
  <c r="G212" i="5" a="1"/>
  <c r="G212" i="5" s="1"/>
  <c r="G23" i="5" a="1"/>
  <c r="G23" i="5" s="1"/>
  <c r="G25" i="5" a="1"/>
  <c r="G25" i="5" s="1"/>
  <c r="G33" i="5" a="1"/>
  <c r="G33" i="5" s="1"/>
  <c r="G41" i="5" a="1"/>
  <c r="G41" i="5" s="1"/>
  <c r="G49" i="5" a="1"/>
  <c r="G49" i="5" s="1"/>
  <c r="G57" i="5" a="1"/>
  <c r="G57" i="5" s="1"/>
  <c r="G65" i="5" a="1"/>
  <c r="G65" i="5" s="1"/>
  <c r="G73" i="5" a="1"/>
  <c r="G73" i="5" s="1"/>
  <c r="G81" i="5" a="1"/>
  <c r="G81" i="5" s="1"/>
  <c r="G89" i="5" a="1"/>
  <c r="G89" i="5" s="1"/>
  <c r="G97" i="5" a="1"/>
  <c r="G97" i="5" s="1"/>
  <c r="G105" i="5" a="1"/>
  <c r="G105" i="5" s="1"/>
  <c r="G113" i="5" a="1"/>
  <c r="G113" i="5" s="1"/>
  <c r="G121" i="5" a="1"/>
  <c r="G121" i="5" s="1"/>
  <c r="G129" i="5" a="1"/>
  <c r="G129" i="5" s="1"/>
  <c r="G137" i="5" a="1"/>
  <c r="G137" i="5" s="1"/>
  <c r="G145" i="5" a="1"/>
  <c r="G145" i="5" s="1"/>
  <c r="G153" i="5" a="1"/>
  <c r="G153" i="5" s="1"/>
  <c r="G161" i="5" a="1"/>
  <c r="G161" i="5" s="1"/>
  <c r="G169" i="5" a="1"/>
  <c r="G169" i="5" s="1"/>
  <c r="G177" i="5" a="1"/>
  <c r="G177" i="5" s="1"/>
  <c r="G185" i="5" a="1"/>
  <c r="G185" i="5" s="1"/>
  <c r="G193" i="5" a="1"/>
  <c r="G193" i="5" s="1"/>
  <c r="G209" i="5" a="1"/>
  <c r="G209" i="5" s="1"/>
  <c r="G62" i="5" a="1"/>
  <c r="G62" i="5" s="1"/>
  <c r="G70" i="5" a="1"/>
  <c r="G70" i="5" s="1"/>
  <c r="G78" i="5" a="1"/>
  <c r="G78" i="5" s="1"/>
  <c r="G86" i="5" a="1"/>
  <c r="G86" i="5" s="1"/>
  <c r="G94" i="5" a="1"/>
  <c r="G94" i="5" s="1"/>
  <c r="G102" i="5" a="1"/>
  <c r="G102" i="5" s="1"/>
  <c r="G110" i="5" a="1"/>
  <c r="G110" i="5" s="1"/>
  <c r="G118" i="5" a="1"/>
  <c r="G118" i="5" s="1"/>
  <c r="G126" i="5" a="1"/>
  <c r="G126" i="5" s="1"/>
  <c r="G134" i="5" a="1"/>
  <c r="G134" i="5" s="1"/>
  <c r="G142" i="5" a="1"/>
  <c r="G142" i="5" s="1"/>
  <c r="G150" i="5" a="1"/>
  <c r="G150" i="5" s="1"/>
  <c r="G158" i="5" a="1"/>
  <c r="G158" i="5" s="1"/>
  <c r="G27" i="5" a="1"/>
  <c r="G27" i="5" s="1"/>
  <c r="G35" i="5" a="1"/>
  <c r="G35" i="5" s="1"/>
  <c r="G43" i="5" a="1"/>
  <c r="G43" i="5" s="1"/>
  <c r="G51" i="5" a="1"/>
  <c r="G51" i="5" s="1"/>
  <c r="G59" i="5" a="1"/>
  <c r="G59" i="5" s="1"/>
  <c r="G67" i="5" a="1"/>
  <c r="G67" i="5" s="1"/>
  <c r="G75" i="5" a="1"/>
  <c r="G75" i="5" s="1"/>
  <c r="G83" i="5" a="1"/>
  <c r="G83" i="5" s="1"/>
  <c r="G91" i="5" a="1"/>
  <c r="G91" i="5" s="1"/>
  <c r="G99" i="5" a="1"/>
  <c r="G99" i="5" s="1"/>
  <c r="G107" i="5" a="1"/>
  <c r="G107" i="5" s="1"/>
  <c r="G115" i="5" a="1"/>
  <c r="G115" i="5" s="1"/>
  <c r="G123" i="5" a="1"/>
  <c r="G123" i="5" s="1"/>
  <c r="G131" i="5" a="1"/>
  <c r="G131" i="5" s="1"/>
  <c r="G139" i="5" a="1"/>
  <c r="G139" i="5" s="1"/>
  <c r="G147" i="5" a="1"/>
  <c r="G147" i="5" s="1"/>
  <c r="G155" i="5" a="1"/>
  <c r="G155" i="5" s="1"/>
  <c r="G163" i="5" a="1"/>
  <c r="G163" i="5" s="1"/>
  <c r="G179" i="5" a="1"/>
  <c r="G179" i="5" s="1"/>
  <c r="G195" i="5" a="1"/>
  <c r="G195" i="5" s="1"/>
  <c r="G203" i="5" a="1"/>
  <c r="G203" i="5" s="1"/>
  <c r="G211" i="5" a="1"/>
  <c r="G211" i="5" s="1"/>
  <c r="G88" i="5" a="1"/>
  <c r="G88" i="5" s="1"/>
  <c r="G96" i="5" a="1"/>
  <c r="G96" i="5" s="1"/>
  <c r="G104" i="5" a="1"/>
  <c r="G104" i="5" s="1"/>
  <c r="G112" i="5" a="1"/>
  <c r="G112" i="5" s="1"/>
  <c r="G120" i="5" a="1"/>
  <c r="G120" i="5" s="1"/>
  <c r="G128" i="5" a="1"/>
  <c r="G128" i="5" s="1"/>
  <c r="G136" i="5" a="1"/>
  <c r="G136" i="5" s="1"/>
  <c r="G144" i="5" a="1"/>
  <c r="G144" i="5" s="1"/>
  <c r="G152" i="5" a="1"/>
  <c r="G152" i="5" s="1"/>
  <c r="G160" i="5" a="1"/>
  <c r="G160" i="5" s="1"/>
  <c r="G168" i="5" a="1"/>
  <c r="G168" i="5" s="1"/>
  <c r="G176" i="5" a="1"/>
  <c r="G176" i="5" s="1"/>
  <c r="G184" i="5" a="1"/>
  <c r="G184" i="5" s="1"/>
  <c r="G192" i="5" a="1"/>
  <c r="G192" i="5" s="1"/>
  <c r="G200" i="5" a="1"/>
  <c r="G200" i="5" s="1"/>
  <c r="G208" i="5" a="1"/>
  <c r="G208" i="5" s="1"/>
  <c r="G216" i="5" a="1"/>
  <c r="G216" i="5" s="1"/>
  <c r="G198" i="5" a="1"/>
  <c r="G198" i="5" s="1"/>
  <c r="G205" i="5" a="1"/>
  <c r="G205" i="5" s="1"/>
  <c r="G197" i="5" a="1"/>
  <c r="G197" i="5" s="1"/>
  <c r="G173" i="5" a="1"/>
  <c r="G173" i="5" s="1"/>
  <c r="G187" i="5" a="1"/>
  <c r="G187" i="5" s="1"/>
  <c r="G171" i="5" a="1"/>
  <c r="G171" i="5" s="1"/>
  <c r="G202" i="5" a="1"/>
  <c r="G202" i="5" s="1"/>
  <c r="G217" i="5" a="1"/>
  <c r="G217" i="5" s="1"/>
  <c r="G201" i="5" a="1"/>
  <c r="G201" i="5" s="1"/>
  <c r="L21" i="5" a="1"/>
  <c r="L21" i="5" s="1"/>
  <c r="AB22" i="5" a="1"/>
  <c r="AB22" i="5" s="1"/>
  <c r="L23" i="5" a="1"/>
  <c r="L23" i="5" s="1"/>
  <c r="AB24" i="5" a="1"/>
  <c r="AB24" i="5" s="1"/>
  <c r="AB32" i="5" a="1"/>
  <c r="AB32" i="5" s="1"/>
  <c r="R50" i="5" a="1"/>
  <c r="R50" i="5" s="1"/>
  <c r="AB56" i="5" a="1"/>
  <c r="AB56" i="5" s="1"/>
  <c r="W61" i="5" a="1"/>
  <c r="W61" i="5" s="1"/>
  <c r="L63" i="5" a="1"/>
  <c r="L63" i="5" s="1"/>
  <c r="W22" i="5" a="1"/>
  <c r="W22" i="5" s="1"/>
  <c r="AB40" i="5" a="1"/>
  <c r="AB40" i="5" s="1"/>
  <c r="AB64" i="5" a="1"/>
  <c r="AB64" i="5" s="1"/>
  <c r="W69" i="5" a="1"/>
  <c r="W69" i="5" s="1"/>
  <c r="L71" i="5" a="1"/>
  <c r="L71" i="5" s="1"/>
  <c r="AB72" i="5" a="1"/>
  <c r="AB72" i="5" s="1"/>
  <c r="W77" i="5" a="1"/>
  <c r="W77" i="5" s="1"/>
  <c r="L79" i="5" a="1"/>
  <c r="L79" i="5" s="1"/>
  <c r="AB80" i="5" a="1"/>
  <c r="AB80" i="5" s="1"/>
  <c r="W85" i="5" a="1"/>
  <c r="W85" i="5" s="1"/>
  <c r="R90" i="5" a="1"/>
  <c r="R90" i="5" s="1"/>
  <c r="AB96" i="5" a="1"/>
  <c r="AB96" i="5" s="1"/>
  <c r="R98" i="5" a="1"/>
  <c r="R98" i="5" s="1"/>
  <c r="W101" i="5" a="1"/>
  <c r="W101" i="5" s="1"/>
  <c r="AB104" i="5" a="1"/>
  <c r="AB104" i="5" s="1"/>
  <c r="L111" i="5" a="1"/>
  <c r="L111" i="5" s="1"/>
  <c r="AB112" i="5" a="1"/>
  <c r="AB112" i="5" s="1"/>
  <c r="R114" i="5" a="1"/>
  <c r="R114" i="5" s="1"/>
  <c r="W117" i="5" a="1"/>
  <c r="W117" i="5" s="1"/>
  <c r="L119" i="5" a="1"/>
  <c r="L119" i="5" s="1"/>
  <c r="W125" i="5" a="1"/>
  <c r="W125" i="5" s="1"/>
  <c r="L127" i="5" a="1"/>
  <c r="L127" i="5" s="1"/>
  <c r="R130" i="5" a="1"/>
  <c r="R130" i="5" s="1"/>
  <c r="W133" i="5" a="1"/>
  <c r="W133" i="5" s="1"/>
  <c r="L135" i="5" a="1"/>
  <c r="L135" i="5" s="1"/>
  <c r="AB136" i="5" a="1"/>
  <c r="AB136" i="5" s="1"/>
  <c r="W141" i="5" a="1"/>
  <c r="W141" i="5" s="1"/>
  <c r="L143" i="5" a="1"/>
  <c r="L143" i="5" s="1"/>
  <c r="W149" i="5" a="1"/>
  <c r="W149" i="5" s="1"/>
  <c r="W157" i="5" a="1"/>
  <c r="W157" i="5" s="1"/>
  <c r="W165" i="5" a="1"/>
  <c r="W165" i="5" s="1"/>
  <c r="W173" i="5" a="1"/>
  <c r="W173" i="5" s="1"/>
  <c r="R178" i="5" a="1"/>
  <c r="R178" i="5" s="1"/>
  <c r="R186" i="5" a="1"/>
  <c r="R186" i="5" s="1"/>
  <c r="W189" i="5" a="1"/>
  <c r="W189" i="5" s="1"/>
  <c r="R194" i="5" a="1"/>
  <c r="R194" i="5" s="1"/>
  <c r="W197" i="5" a="1"/>
  <c r="W197" i="5" s="1"/>
  <c r="R210" i="5" a="1"/>
  <c r="R210" i="5" s="1"/>
  <c r="W213" i="5" a="1"/>
  <c r="W213" i="5" s="1"/>
  <c r="R55" i="5" a="1"/>
  <c r="R55" i="5" s="1"/>
  <c r="L34" i="5" a="1"/>
  <c r="L34" i="5" s="1"/>
  <c r="R34" i="5" a="1"/>
  <c r="R34" i="5" s="1"/>
  <c r="L39" i="5" a="1"/>
  <c r="L39" i="5" s="1"/>
  <c r="W45" i="5" a="1"/>
  <c r="W45" i="5" s="1"/>
  <c r="R58" i="5" a="1"/>
  <c r="R58" i="5" s="1"/>
  <c r="W34" i="5" a="1"/>
  <c r="W34" i="5" s="1"/>
  <c r="L22" i="5" a="1"/>
  <c r="L22" i="5" s="1"/>
  <c r="L20" i="5" a="1"/>
  <c r="L20" i="5" s="1"/>
  <c r="W31" i="5" a="1"/>
  <c r="W31" i="5" s="1"/>
  <c r="L33" i="5" a="1"/>
  <c r="L33" i="5" s="1"/>
  <c r="AB34" i="5" a="1"/>
  <c r="AB34" i="5" s="1"/>
  <c r="W39" i="5" a="1"/>
  <c r="W39" i="5" s="1"/>
  <c r="L41" i="5" a="1"/>
  <c r="L41" i="5" s="1"/>
  <c r="W47" i="5" a="1"/>
  <c r="W47" i="5" s="1"/>
  <c r="L49" i="5" a="1"/>
  <c r="L49" i="5" s="1"/>
  <c r="L57" i="5" a="1"/>
  <c r="L57" i="5" s="1"/>
  <c r="W63" i="5" a="1"/>
  <c r="W63" i="5" s="1"/>
  <c r="W71" i="5" a="1"/>
  <c r="W71" i="5" s="1"/>
  <c r="L73" i="5" a="1"/>
  <c r="L73" i="5" s="1"/>
  <c r="W87" i="5" a="1"/>
  <c r="W87" i="5" s="1"/>
  <c r="L89" i="5" a="1"/>
  <c r="L89" i="5" s="1"/>
  <c r="L105" i="5" a="1"/>
  <c r="L105" i="5" s="1"/>
  <c r="L113" i="5" a="1"/>
  <c r="L113" i="5" s="1"/>
  <c r="L121" i="5" a="1"/>
  <c r="L121" i="5" s="1"/>
  <c r="L129" i="5" a="1"/>
  <c r="L129" i="5" s="1"/>
  <c r="L47" i="5" a="1"/>
  <c r="L47" i="5" s="1"/>
  <c r="W53" i="5" a="1"/>
  <c r="W53" i="5" s="1"/>
  <c r="AB20" i="5" a="1"/>
  <c r="AB20" i="5" s="1"/>
  <c r="W20" i="5" a="1"/>
  <c r="W20" i="5" s="1"/>
  <c r="W21" i="5" a="1"/>
  <c r="W21" i="5" s="1"/>
  <c r="W33" i="5" a="1"/>
  <c r="W33" i="5" s="1"/>
  <c r="W41" i="5" a="1"/>
  <c r="W41" i="5" s="1"/>
  <c r="W49" i="5" a="1"/>
  <c r="W49" i="5" s="1"/>
  <c r="R54" i="5" a="1"/>
  <c r="R54" i="5" s="1"/>
  <c r="W57" i="5" a="1"/>
  <c r="W57" i="5" s="1"/>
  <c r="W65" i="5" a="1"/>
  <c r="W65" i="5" s="1"/>
  <c r="W81" i="5" a="1"/>
  <c r="W81" i="5" s="1"/>
  <c r="R94" i="5" a="1"/>
  <c r="R94" i="5" s="1"/>
  <c r="R110" i="5" a="1"/>
  <c r="R110" i="5" s="1"/>
  <c r="R217" i="5" a="1"/>
  <c r="R217" i="5" s="1"/>
  <c r="W205" i="5" a="1"/>
  <c r="W205" i="5" s="1"/>
  <c r="V29" i="5"/>
  <c r="W29" i="5" a="1"/>
  <c r="W29" i="5" s="1"/>
  <c r="K87" i="5"/>
  <c r="L87" i="5" a="1"/>
  <c r="L87" i="5" s="1"/>
  <c r="AA128" i="5"/>
  <c r="AB128" i="5" a="1"/>
  <c r="AB128" i="5" s="1"/>
  <c r="P138" i="5"/>
  <c r="Q138" i="5" s="1"/>
  <c r="R138" i="5" a="1"/>
  <c r="R138" i="5" s="1"/>
  <c r="V37" i="5"/>
  <c r="W37" i="5" a="1"/>
  <c r="W37" i="5" s="1"/>
  <c r="P74" i="5"/>
  <c r="Q74" i="5" s="1"/>
  <c r="R74" i="5" a="1"/>
  <c r="R74" i="5" s="1"/>
  <c r="K95" i="5"/>
  <c r="L95" i="5" a="1"/>
  <c r="L95" i="5" s="1"/>
  <c r="P22" i="5"/>
  <c r="Q22" i="5" s="1"/>
  <c r="W26" i="5" a="1"/>
  <c r="W26" i="5" s="1"/>
  <c r="L28" i="5" a="1"/>
  <c r="L28" i="5" s="1"/>
  <c r="AB29" i="5" a="1"/>
  <c r="AB29" i="5" s="1"/>
  <c r="P31" i="5"/>
  <c r="Q31" i="5" s="1"/>
  <c r="R31" i="5" a="1"/>
  <c r="R31" i="5" s="1"/>
  <c r="K36" i="5"/>
  <c r="L36" i="5" a="1"/>
  <c r="L36" i="5" s="1"/>
  <c r="AA37" i="5"/>
  <c r="AB37" i="5" a="1"/>
  <c r="AB37" i="5" s="1"/>
  <c r="P39" i="5"/>
  <c r="Q39" i="5" s="1"/>
  <c r="R39" i="5" a="1"/>
  <c r="R39" i="5" s="1"/>
  <c r="W42" i="5" a="1"/>
  <c r="W42" i="5" s="1"/>
  <c r="L44" i="5" a="1"/>
  <c r="L44" i="5" s="1"/>
  <c r="AB45" i="5" a="1"/>
  <c r="AB45" i="5" s="1"/>
  <c r="W50" i="5" a="1"/>
  <c r="W50" i="5" s="1"/>
  <c r="K52" i="5"/>
  <c r="L52" i="5" a="1"/>
  <c r="L52" i="5" s="1"/>
  <c r="AB53" i="5" a="1"/>
  <c r="AB53" i="5" s="1"/>
  <c r="W58" i="5" a="1"/>
  <c r="W58" i="5" s="1"/>
  <c r="L60" i="5" a="1"/>
  <c r="L60" i="5" s="1"/>
  <c r="AB61" i="5" a="1"/>
  <c r="AB61" i="5" s="1"/>
  <c r="W66" i="5" a="1"/>
  <c r="W66" i="5" s="1"/>
  <c r="K68" i="5"/>
  <c r="L68" i="5" a="1"/>
  <c r="L68" i="5" s="1"/>
  <c r="K55" i="5"/>
  <c r="L55" i="5" a="1"/>
  <c r="L55" i="5" s="1"/>
  <c r="AA144" i="5"/>
  <c r="AB144" i="5" a="1"/>
  <c r="AB144" i="5" s="1"/>
  <c r="V23" i="5"/>
  <c r="W23" i="5" a="1"/>
  <c r="W23" i="5" s="1"/>
  <c r="K25" i="5"/>
  <c r="L25" i="5" a="1"/>
  <c r="L25" i="5" s="1"/>
  <c r="V55" i="5"/>
  <c r="W55" i="5" a="1"/>
  <c r="W55" i="5" s="1"/>
  <c r="AB58" i="5" a="1"/>
  <c r="AB58" i="5" s="1"/>
  <c r="R60" i="5" a="1"/>
  <c r="R60" i="5" s="1"/>
  <c r="AB90" i="5" a="1"/>
  <c r="AB90" i="5" s="1"/>
  <c r="P92" i="5"/>
  <c r="Q92" i="5" s="1"/>
  <c r="R92" i="5" a="1"/>
  <c r="R92" i="5" s="1"/>
  <c r="V95" i="5"/>
  <c r="W95" i="5" a="1"/>
  <c r="W95" i="5" s="1"/>
  <c r="K97" i="5"/>
  <c r="L97" i="5" a="1"/>
  <c r="L97" i="5" s="1"/>
  <c r="AB98" i="5" a="1"/>
  <c r="AB98" i="5" s="1"/>
  <c r="R100" i="5" a="1"/>
  <c r="R100" i="5" s="1"/>
  <c r="W103" i="5" a="1"/>
  <c r="W103" i="5" s="1"/>
  <c r="AB106" i="5" a="1"/>
  <c r="AB106" i="5" s="1"/>
  <c r="P108" i="5"/>
  <c r="Q108" i="5" s="1"/>
  <c r="R108" i="5" a="1"/>
  <c r="R108" i="5" s="1"/>
  <c r="W111" i="5" a="1"/>
  <c r="W111" i="5" s="1"/>
  <c r="AB114" i="5" a="1"/>
  <c r="AB114" i="5" s="1"/>
  <c r="AA88" i="5"/>
  <c r="AB88" i="5" a="1"/>
  <c r="AB88" i="5" s="1"/>
  <c r="V93" i="5"/>
  <c r="W93" i="5" a="1"/>
  <c r="W93" i="5" s="1"/>
  <c r="K103" i="5"/>
  <c r="L103" i="5" a="1"/>
  <c r="L103" i="5" s="1"/>
  <c r="P106" i="5"/>
  <c r="Q106" i="5" s="1"/>
  <c r="F148" i="5"/>
  <c r="R116" i="5" a="1"/>
  <c r="R116" i="5" s="1"/>
  <c r="W119" i="5" a="1"/>
  <c r="W119" i="5" s="1"/>
  <c r="AB122" i="5" a="1"/>
  <c r="AB122" i="5" s="1"/>
  <c r="K31" i="5"/>
  <c r="L31" i="5" a="1"/>
  <c r="L31" i="5" s="1"/>
  <c r="P66" i="5"/>
  <c r="Q66" i="5" s="1"/>
  <c r="AB26" i="5" a="1"/>
  <c r="AB26" i="5" s="1"/>
  <c r="P28" i="5"/>
  <c r="Q28" i="5" s="1"/>
  <c r="R28" i="5" a="1"/>
  <c r="R28" i="5" s="1"/>
  <c r="P36" i="5"/>
  <c r="Q36" i="5" s="1"/>
  <c r="R36" i="5" a="1"/>
  <c r="R36" i="5" s="1"/>
  <c r="AB42" i="5" a="1"/>
  <c r="AB42" i="5" s="1"/>
  <c r="P44" i="5"/>
  <c r="Q44" i="5" s="1"/>
  <c r="AA120" i="5"/>
  <c r="AB120" i="5" a="1"/>
  <c r="AB120" i="5" s="1"/>
  <c r="P122" i="5"/>
  <c r="Q122" i="5" s="1"/>
  <c r="P20" i="5"/>
  <c r="Q20" i="5" s="1"/>
  <c r="R20" i="5" a="1"/>
  <c r="R20" i="5" s="1"/>
  <c r="F19" i="5"/>
  <c r="AB74" i="5" a="1"/>
  <c r="AB74" i="5" s="1"/>
  <c r="P76" i="5"/>
  <c r="Q76" i="5" s="1"/>
  <c r="R76" i="5" a="1"/>
  <c r="R76" i="5" s="1"/>
  <c r="V79" i="5"/>
  <c r="W79" i="5" a="1"/>
  <c r="W79" i="5" s="1"/>
  <c r="K81" i="5"/>
  <c r="L81" i="5" a="1"/>
  <c r="L81" i="5" s="1"/>
  <c r="AB82" i="5" a="1"/>
  <c r="AB82" i="5" s="1"/>
  <c r="P84" i="5"/>
  <c r="Q84" i="5" s="1"/>
  <c r="K27" i="5"/>
  <c r="L27" i="5" a="1"/>
  <c r="L27" i="5" s="1"/>
  <c r="P30" i="5"/>
  <c r="Q30" i="5" s="1"/>
  <c r="R30" i="5" a="1"/>
  <c r="R30" i="5" s="1"/>
  <c r="AA36" i="5"/>
  <c r="AB36" i="5" a="1"/>
  <c r="AB36" i="5" s="1"/>
  <c r="L59" i="5" a="1"/>
  <c r="L59" i="5" s="1"/>
  <c r="L67" i="5" a="1"/>
  <c r="L67" i="5" s="1"/>
  <c r="P70" i="5"/>
  <c r="Q70" i="5" s="1"/>
  <c r="R70" i="5" a="1"/>
  <c r="R70" i="5" s="1"/>
  <c r="V73" i="5"/>
  <c r="W73" i="5" a="1"/>
  <c r="W73" i="5" s="1"/>
  <c r="AB76" i="5" a="1"/>
  <c r="AB76" i="5" s="1"/>
  <c r="L83" i="5" a="1"/>
  <c r="L83" i="5" s="1"/>
  <c r="AA84" i="5"/>
  <c r="AB84" i="5" a="1"/>
  <c r="AB84" i="5" s="1"/>
  <c r="P86" i="5"/>
  <c r="Q86" i="5" s="1"/>
  <c r="V89" i="5"/>
  <c r="W89" i="5" a="1"/>
  <c r="W89" i="5" s="1"/>
  <c r="L91" i="5" a="1"/>
  <c r="L91" i="5" s="1"/>
  <c r="AB92" i="5" a="1"/>
  <c r="AB92" i="5" s="1"/>
  <c r="L99" i="5" a="1"/>
  <c r="L99" i="5" s="1"/>
  <c r="F21" i="5"/>
  <c r="AA48" i="5"/>
  <c r="AB48" i="5" a="1"/>
  <c r="AB48" i="5" s="1"/>
  <c r="V109" i="5"/>
  <c r="W109" i="5" a="1"/>
  <c r="W109" i="5" s="1"/>
  <c r="AB50" i="5" a="1"/>
  <c r="AB50" i="5" s="1"/>
  <c r="P52" i="5"/>
  <c r="Q52" i="5" s="1"/>
  <c r="R52" i="5" a="1"/>
  <c r="R52" i="5" s="1"/>
  <c r="K65" i="5"/>
  <c r="L65" i="5" a="1"/>
  <c r="L65" i="5" s="1"/>
  <c r="AB66" i="5" a="1"/>
  <c r="AB66" i="5" s="1"/>
  <c r="R68" i="5" a="1"/>
  <c r="R68" i="5" s="1"/>
  <c r="P18" i="5"/>
  <c r="Q18" i="5" s="1"/>
  <c r="R18" i="5" a="1"/>
  <c r="R18" i="5" s="1"/>
  <c r="W19" i="5" a="1"/>
  <c r="W19" i="5" s="1"/>
  <c r="W25" i="5" a="1"/>
  <c r="W25" i="5" s="1"/>
  <c r="AA28" i="5"/>
  <c r="AB28" i="5" a="1"/>
  <c r="AB28" i="5" s="1"/>
  <c r="F32" i="5"/>
  <c r="K35" i="5"/>
  <c r="L35" i="5" a="1"/>
  <c r="L35" i="5" s="1"/>
  <c r="K43" i="5"/>
  <c r="L43" i="5" a="1"/>
  <c r="L43" i="5" s="1"/>
  <c r="AB44" i="5" a="1"/>
  <c r="AB44" i="5" s="1"/>
  <c r="P46" i="5"/>
  <c r="Q46" i="5" s="1"/>
  <c r="L51" i="5" a="1"/>
  <c r="L51" i="5" s="1"/>
  <c r="AB52" i="5" a="1"/>
  <c r="AB52" i="5" s="1"/>
  <c r="AB60" i="5" a="1"/>
  <c r="AB60" i="5" s="1"/>
  <c r="P62" i="5"/>
  <c r="Q62" i="5" s="1"/>
  <c r="AB68" i="5" a="1"/>
  <c r="AB68" i="5" s="1"/>
  <c r="F72" i="5"/>
  <c r="L75" i="5" a="1"/>
  <c r="L75" i="5" s="1"/>
  <c r="P78" i="5"/>
  <c r="Q78" i="5" s="1"/>
  <c r="R78" i="5" a="1"/>
  <c r="R78" i="5" s="1"/>
  <c r="V97" i="5"/>
  <c r="W97" i="5" a="1"/>
  <c r="W97" i="5" s="1"/>
  <c r="AB100" i="5" a="1"/>
  <c r="AB100" i="5" s="1"/>
  <c r="P82" i="5"/>
  <c r="Q82" i="5" s="1"/>
  <c r="W24" i="5" a="1"/>
  <c r="W24" i="5" s="1"/>
  <c r="L26" i="5" a="1"/>
  <c r="L26" i="5" s="1"/>
  <c r="AB27" i="5" a="1"/>
  <c r="AB27" i="5" s="1"/>
  <c r="P29" i="5"/>
  <c r="Q29" i="5" s="1"/>
  <c r="R29" i="5" a="1"/>
  <c r="R29" i="5" s="1"/>
  <c r="V32" i="5"/>
  <c r="W32" i="5" a="1"/>
  <c r="W32" i="5" s="1"/>
  <c r="AA69" i="5"/>
  <c r="AB69" i="5" a="1"/>
  <c r="AB69" i="5" s="1"/>
  <c r="R71" i="5" a="1"/>
  <c r="R71" i="5" s="1"/>
  <c r="W74" i="5" a="1"/>
  <c r="W74" i="5" s="1"/>
  <c r="K76" i="5"/>
  <c r="L76" i="5" a="1"/>
  <c r="L76" i="5" s="1"/>
  <c r="AB77" i="5" a="1"/>
  <c r="AB77" i="5" s="1"/>
  <c r="R79" i="5" a="1"/>
  <c r="R79" i="5" s="1"/>
  <c r="W82" i="5" a="1"/>
  <c r="W82" i="5" s="1"/>
  <c r="K84" i="5"/>
  <c r="L84" i="5" a="1"/>
  <c r="L84" i="5" s="1"/>
  <c r="AB85" i="5" a="1"/>
  <c r="AB85" i="5" s="1"/>
  <c r="W90" i="5" a="1"/>
  <c r="W90" i="5" s="1"/>
  <c r="L92" i="5" a="1"/>
  <c r="L92" i="5" s="1"/>
  <c r="AB93" i="5" a="1"/>
  <c r="AB93" i="5" s="1"/>
  <c r="R95" i="5" a="1"/>
  <c r="R95" i="5" s="1"/>
  <c r="W98" i="5" a="1"/>
  <c r="W98" i="5" s="1"/>
  <c r="L100" i="5" a="1"/>
  <c r="L100" i="5" s="1"/>
  <c r="AB101" i="5" a="1"/>
  <c r="AB101" i="5" s="1"/>
  <c r="W106" i="5" a="1"/>
  <c r="W106" i="5" s="1"/>
  <c r="L108" i="5" a="1"/>
  <c r="L108" i="5" s="1"/>
  <c r="AB109" i="5" a="1"/>
  <c r="AB109" i="5" s="1"/>
  <c r="R111" i="5" a="1"/>
  <c r="R111" i="5" s="1"/>
  <c r="V114" i="5"/>
  <c r="W114" i="5" a="1"/>
  <c r="W114" i="5" s="1"/>
  <c r="L116" i="5" a="1"/>
  <c r="L116" i="5" s="1"/>
  <c r="AA117" i="5"/>
  <c r="AB117" i="5" a="1"/>
  <c r="AB117" i="5" s="1"/>
  <c r="R119" i="5" a="1"/>
  <c r="R119" i="5" s="1"/>
  <c r="W122" i="5" a="1"/>
  <c r="W122" i="5" s="1"/>
  <c r="L124" i="5" a="1"/>
  <c r="L124" i="5" s="1"/>
  <c r="AB125" i="5" a="1"/>
  <c r="AB125" i="5" s="1"/>
  <c r="W130" i="5" a="1"/>
  <c r="W130" i="5" s="1"/>
  <c r="L132" i="5" a="1"/>
  <c r="L132" i="5" s="1"/>
  <c r="AA133" i="5"/>
  <c r="AB133" i="5" a="1"/>
  <c r="AB133" i="5" s="1"/>
  <c r="R135" i="5" a="1"/>
  <c r="R135" i="5" s="1"/>
  <c r="W138" i="5" a="1"/>
  <c r="W138" i="5" s="1"/>
  <c r="L140" i="5" a="1"/>
  <c r="L140" i="5" s="1"/>
  <c r="AB141" i="5" a="1"/>
  <c r="AB141" i="5" s="1"/>
  <c r="P143" i="5"/>
  <c r="Q143" i="5" s="1"/>
  <c r="V146" i="5"/>
  <c r="W146" i="5" a="1"/>
  <c r="W146" i="5" s="1"/>
  <c r="K148" i="5"/>
  <c r="L148" i="5" a="1"/>
  <c r="L148" i="5" s="1"/>
  <c r="AA149" i="5"/>
  <c r="AB149" i="5" a="1"/>
  <c r="AB149" i="5" s="1"/>
  <c r="P151" i="5"/>
  <c r="Q151" i="5" s="1"/>
  <c r="R151" i="5" a="1"/>
  <c r="R151" i="5" s="1"/>
  <c r="W154" i="5" a="1"/>
  <c r="W154" i="5" s="1"/>
  <c r="L156" i="5" a="1"/>
  <c r="L156" i="5" s="1"/>
  <c r="AB157" i="5" a="1"/>
  <c r="AB157" i="5" s="1"/>
  <c r="R159" i="5" a="1"/>
  <c r="R159" i="5" s="1"/>
  <c r="F161" i="5"/>
  <c r="W162" i="5" a="1"/>
  <c r="W162" i="5" s="1"/>
  <c r="L164" i="5" a="1"/>
  <c r="L164" i="5" s="1"/>
  <c r="AA165" i="5"/>
  <c r="AB165" i="5" a="1"/>
  <c r="AB165" i="5" s="1"/>
  <c r="R167" i="5" a="1"/>
  <c r="R167" i="5" s="1"/>
  <c r="W170" i="5" a="1"/>
  <c r="W170" i="5" s="1"/>
  <c r="K172" i="5"/>
  <c r="L172" i="5" a="1"/>
  <c r="L172" i="5" s="1"/>
  <c r="AA173" i="5"/>
  <c r="AB173" i="5" a="1"/>
  <c r="AB173" i="5" s="1"/>
  <c r="V127" i="5"/>
  <c r="W127" i="5" a="1"/>
  <c r="W127" i="5" s="1"/>
  <c r="W135" i="5" a="1"/>
  <c r="W135" i="5" s="1"/>
  <c r="K137" i="5"/>
  <c r="L137" i="5" a="1"/>
  <c r="L137" i="5" s="1"/>
  <c r="AB138" i="5" a="1"/>
  <c r="AB138" i="5" s="1"/>
  <c r="R140" i="5" a="1"/>
  <c r="R140" i="5" s="1"/>
  <c r="F142" i="5"/>
  <c r="W143" i="5" a="1"/>
  <c r="W143" i="5" s="1"/>
  <c r="K145" i="5"/>
  <c r="L145" i="5" a="1"/>
  <c r="L145" i="5" s="1"/>
  <c r="AB146" i="5" a="1"/>
  <c r="AB146" i="5" s="1"/>
  <c r="R148" i="5" a="1"/>
  <c r="R148" i="5" s="1"/>
  <c r="W151" i="5" a="1"/>
  <c r="W151" i="5" s="1"/>
  <c r="L153" i="5" a="1"/>
  <c r="L153" i="5" s="1"/>
  <c r="AA154" i="5"/>
  <c r="AB154" i="5" a="1"/>
  <c r="AB154" i="5" s="1"/>
  <c r="P156" i="5"/>
  <c r="Q156" i="5" s="1"/>
  <c r="R156" i="5" a="1"/>
  <c r="R156" i="5" s="1"/>
  <c r="W159" i="5" a="1"/>
  <c r="W159" i="5" s="1"/>
  <c r="L161" i="5" a="1"/>
  <c r="L161" i="5" s="1"/>
  <c r="AB162" i="5" a="1"/>
  <c r="AB162" i="5" s="1"/>
  <c r="P164" i="5"/>
  <c r="Q164" i="5" s="1"/>
  <c r="R164" i="5" a="1"/>
  <c r="R164" i="5" s="1"/>
  <c r="V167" i="5"/>
  <c r="W167" i="5" a="1"/>
  <c r="W167" i="5" s="1"/>
  <c r="L169" i="5" a="1"/>
  <c r="L169" i="5" s="1"/>
  <c r="AB170" i="5" a="1"/>
  <c r="AB170" i="5" s="1"/>
  <c r="L177" i="5" a="1"/>
  <c r="L177" i="5" s="1"/>
  <c r="L185" i="5" a="1"/>
  <c r="L185" i="5" s="1"/>
  <c r="L201" i="5" a="1"/>
  <c r="L201" i="5" s="1"/>
  <c r="L209" i="5" a="1"/>
  <c r="L209" i="5" s="1"/>
  <c r="L217" i="5" a="1"/>
  <c r="L217" i="5" s="1"/>
  <c r="AB130" i="5" a="1"/>
  <c r="AB130" i="5" s="1"/>
  <c r="R132" i="5" a="1"/>
  <c r="R132" i="5" s="1"/>
  <c r="K18" i="5"/>
  <c r="L18" i="5" a="1"/>
  <c r="L18" i="5" s="1"/>
  <c r="AB21" i="5" a="1"/>
  <c r="AB21" i="5" s="1"/>
  <c r="AB19" i="5" a="1"/>
  <c r="AB19" i="5" s="1"/>
  <c r="AA23" i="5"/>
  <c r="AB23" i="5" a="1"/>
  <c r="AB23" i="5" s="1"/>
  <c r="R25" i="5" a="1"/>
  <c r="R25" i="5" s="1"/>
  <c r="W28" i="5" a="1"/>
  <c r="W28" i="5" s="1"/>
  <c r="L30" i="5" a="1"/>
  <c r="L30" i="5" s="1"/>
  <c r="AB31" i="5" a="1"/>
  <c r="AB31" i="5" s="1"/>
  <c r="P33" i="5"/>
  <c r="Q33" i="5" s="1"/>
  <c r="R33" i="5" a="1"/>
  <c r="R33" i="5" s="1"/>
  <c r="W36" i="5" a="1"/>
  <c r="W36" i="5" s="1"/>
  <c r="L38" i="5" a="1"/>
  <c r="L38" i="5" s="1"/>
  <c r="AA39" i="5"/>
  <c r="AB39" i="5" a="1"/>
  <c r="AB39" i="5" s="1"/>
  <c r="P41" i="5"/>
  <c r="Q41" i="5" s="1"/>
  <c r="R41" i="5" a="1"/>
  <c r="R41" i="5" s="1"/>
  <c r="W44" i="5" a="1"/>
  <c r="W44" i="5" s="1"/>
  <c r="L46" i="5" a="1"/>
  <c r="L46" i="5" s="1"/>
  <c r="AB47" i="5" a="1"/>
  <c r="AB47" i="5" s="1"/>
  <c r="R49" i="5" a="1"/>
  <c r="R49" i="5" s="1"/>
  <c r="W52" i="5" a="1"/>
  <c r="W52" i="5" s="1"/>
  <c r="L54" i="5" a="1"/>
  <c r="L54" i="5" s="1"/>
  <c r="AB55" i="5" a="1"/>
  <c r="AB55" i="5" s="1"/>
  <c r="R57" i="5" a="1"/>
  <c r="R57" i="5" s="1"/>
  <c r="V60" i="5"/>
  <c r="W60" i="5" a="1"/>
  <c r="W60" i="5" s="1"/>
  <c r="L62" i="5" a="1"/>
  <c r="L62" i="5" s="1"/>
  <c r="AA63" i="5"/>
  <c r="AB63" i="5" a="1"/>
  <c r="AB63" i="5" s="1"/>
  <c r="R65" i="5" a="1"/>
  <c r="R65" i="5" s="1"/>
  <c r="W68" i="5" a="1"/>
  <c r="W68" i="5" s="1"/>
  <c r="K70" i="5"/>
  <c r="L70" i="5" a="1"/>
  <c r="L70" i="5" s="1"/>
  <c r="AB71" i="5" a="1"/>
  <c r="AB71" i="5" s="1"/>
  <c r="P73" i="5"/>
  <c r="Q73" i="5" s="1"/>
  <c r="R73" i="5" a="1"/>
  <c r="R73" i="5" s="1"/>
  <c r="V76" i="5"/>
  <c r="W76" i="5" a="1"/>
  <c r="W76" i="5" s="1"/>
  <c r="K78" i="5"/>
  <c r="L78" i="5" a="1"/>
  <c r="L78" i="5" s="1"/>
  <c r="AB79" i="5" a="1"/>
  <c r="AB79" i="5" s="1"/>
  <c r="W84" i="5" a="1"/>
  <c r="W84" i="5" s="1"/>
  <c r="K86" i="5"/>
  <c r="L86" i="5" a="1"/>
  <c r="L86" i="5" s="1"/>
  <c r="AB87" i="5" a="1"/>
  <c r="AB87" i="5" s="1"/>
  <c r="R89" i="5" a="1"/>
  <c r="R89" i="5" s="1"/>
  <c r="W92" i="5" a="1"/>
  <c r="W92" i="5" s="1"/>
  <c r="L94" i="5" a="1"/>
  <c r="L94" i="5" s="1"/>
  <c r="AB95" i="5" a="1"/>
  <c r="AB95" i="5" s="1"/>
  <c r="R97" i="5" a="1"/>
  <c r="R97" i="5" s="1"/>
  <c r="V100" i="5"/>
  <c r="W100" i="5" a="1"/>
  <c r="W100" i="5" s="1"/>
  <c r="L102" i="5" a="1"/>
  <c r="L102" i="5" s="1"/>
  <c r="AB103" i="5" a="1"/>
  <c r="AB103" i="5" s="1"/>
  <c r="R105" i="5" a="1"/>
  <c r="R105" i="5" s="1"/>
  <c r="W108" i="5" a="1"/>
  <c r="W108" i="5" s="1"/>
  <c r="K110" i="5"/>
  <c r="L110" i="5" a="1"/>
  <c r="L110" i="5" s="1"/>
  <c r="AB111" i="5" a="1"/>
  <c r="AB111" i="5" s="1"/>
  <c r="R113" i="5" a="1"/>
  <c r="R113" i="5" s="1"/>
  <c r="V116" i="5"/>
  <c r="W116" i="5" a="1"/>
  <c r="W116" i="5" s="1"/>
  <c r="K118" i="5"/>
  <c r="L118" i="5" a="1"/>
  <c r="L118" i="5" s="1"/>
  <c r="AB119" i="5" a="1"/>
  <c r="AB119" i="5" s="1"/>
  <c r="R121" i="5" a="1"/>
  <c r="R121" i="5" s="1"/>
  <c r="V124" i="5"/>
  <c r="W124" i="5" a="1"/>
  <c r="W124" i="5" s="1"/>
  <c r="L126" i="5" a="1"/>
  <c r="L126" i="5" s="1"/>
  <c r="AB127" i="5" a="1"/>
  <c r="AB127" i="5" s="1"/>
  <c r="P129" i="5"/>
  <c r="Q129" i="5" s="1"/>
  <c r="R129" i="5" a="1"/>
  <c r="R129" i="5" s="1"/>
  <c r="W132" i="5" a="1"/>
  <c r="W132" i="5" s="1"/>
  <c r="K134" i="5"/>
  <c r="L134" i="5" a="1"/>
  <c r="L134" i="5" s="1"/>
  <c r="AB135" i="5" a="1"/>
  <c r="AB135" i="5" s="1"/>
  <c r="P137" i="5"/>
  <c r="Q137" i="5" s="1"/>
  <c r="R137" i="5" a="1"/>
  <c r="R137" i="5" s="1"/>
  <c r="L142" i="5" a="1"/>
  <c r="L142" i="5" s="1"/>
  <c r="R153" i="5" a="1"/>
  <c r="R153" i="5" s="1"/>
  <c r="R161" i="5" a="1"/>
  <c r="R161" i="5" s="1"/>
  <c r="R169" i="5" a="1"/>
  <c r="R169" i="5" s="1"/>
  <c r="R185" i="5" a="1"/>
  <c r="R185" i="5" s="1"/>
  <c r="R193" i="5" a="1"/>
  <c r="R193" i="5" s="1"/>
  <c r="R201" i="5" a="1"/>
  <c r="R201" i="5" s="1"/>
  <c r="R209" i="5" a="1"/>
  <c r="R209" i="5" s="1"/>
  <c r="K107" i="5"/>
  <c r="L107" i="5" a="1"/>
  <c r="L107" i="5" s="1"/>
  <c r="AB108" i="5" a="1"/>
  <c r="AB108" i="5" s="1"/>
  <c r="V113" i="5"/>
  <c r="W113" i="5" a="1"/>
  <c r="W113" i="5" s="1"/>
  <c r="L115" i="5" a="1"/>
  <c r="L115" i="5" s="1"/>
  <c r="AA116" i="5"/>
  <c r="AB116" i="5" a="1"/>
  <c r="AB116" i="5" s="1"/>
  <c r="P118" i="5"/>
  <c r="Q118" i="5" s="1"/>
  <c r="R118" i="5" a="1"/>
  <c r="R118" i="5" s="1"/>
  <c r="W121" i="5" a="1"/>
  <c r="W121" i="5" s="1"/>
  <c r="L123" i="5" a="1"/>
  <c r="L123" i="5" s="1"/>
  <c r="AB124" i="5" a="1"/>
  <c r="AB124" i="5" s="1"/>
  <c r="P126" i="5"/>
  <c r="Q126" i="5" s="1"/>
  <c r="W129" i="5" a="1"/>
  <c r="W129" i="5" s="1"/>
  <c r="L131" i="5" a="1"/>
  <c r="L131" i="5" s="1"/>
  <c r="AB132" i="5" a="1"/>
  <c r="AB132" i="5" s="1"/>
  <c r="R134" i="5" a="1"/>
  <c r="R134" i="5" s="1"/>
  <c r="W137" i="5" a="1"/>
  <c r="W137" i="5" s="1"/>
  <c r="L139" i="5" a="1"/>
  <c r="L139" i="5" s="1"/>
  <c r="AA140" i="5"/>
  <c r="AB140" i="5" a="1"/>
  <c r="AB140" i="5" s="1"/>
  <c r="P142" i="5"/>
  <c r="Q142" i="5" s="1"/>
  <c r="W145" i="5" a="1"/>
  <c r="W145" i="5" s="1"/>
  <c r="L147" i="5" a="1"/>
  <c r="L147" i="5" s="1"/>
  <c r="AA148" i="5"/>
  <c r="AB148" i="5" a="1"/>
  <c r="AB148" i="5" s="1"/>
  <c r="R150" i="5" a="1"/>
  <c r="R150" i="5" s="1"/>
  <c r="V153" i="5"/>
  <c r="W153" i="5" a="1"/>
  <c r="W153" i="5" s="1"/>
  <c r="L155" i="5" a="1"/>
  <c r="L155" i="5" s="1"/>
  <c r="AA156" i="5"/>
  <c r="AB156" i="5" a="1"/>
  <c r="AB156" i="5" s="1"/>
  <c r="P158" i="5"/>
  <c r="Q158" i="5" s="1"/>
  <c r="R158" i="5" a="1"/>
  <c r="R158" i="5" s="1"/>
  <c r="W161" i="5" a="1"/>
  <c r="W161" i="5" s="1"/>
  <c r="L163" i="5" a="1"/>
  <c r="L163" i="5" s="1"/>
  <c r="AA164" i="5"/>
  <c r="AB164" i="5" a="1"/>
  <c r="AB164" i="5" s="1"/>
  <c r="P166" i="5"/>
  <c r="Q166" i="5" s="1"/>
  <c r="R166" i="5" a="1"/>
  <c r="R166" i="5" s="1"/>
  <c r="W169" i="5" a="1"/>
  <c r="W169" i="5" s="1"/>
  <c r="L171" i="5" a="1"/>
  <c r="L171" i="5" s="1"/>
  <c r="AB172" i="5" a="1"/>
  <c r="AB172" i="5" s="1"/>
  <c r="R174" i="5" a="1"/>
  <c r="R174" i="5" s="1"/>
  <c r="W177" i="5" a="1"/>
  <c r="W177" i="5" s="1"/>
  <c r="L179" i="5" a="1"/>
  <c r="L179" i="5" s="1"/>
  <c r="AA180" i="5"/>
  <c r="AB180" i="5" a="1"/>
  <c r="AB180" i="5" s="1"/>
  <c r="P182" i="5"/>
  <c r="R182" i="5" s="1" a="1"/>
  <c r="R182" i="5" s="1"/>
  <c r="V185" i="5"/>
  <c r="W185" i="5" a="1"/>
  <c r="W185" i="5" s="1"/>
  <c r="L187" i="5" a="1"/>
  <c r="L187" i="5" s="1"/>
  <c r="AB188" i="5" a="1"/>
  <c r="AB188" i="5" s="1"/>
  <c r="R190" i="5" a="1"/>
  <c r="R190" i="5" s="1"/>
  <c r="W193" i="5" a="1"/>
  <c r="W193" i="5" s="1"/>
  <c r="L195" i="5" a="1"/>
  <c r="L195" i="5" s="1"/>
  <c r="AB196" i="5" a="1"/>
  <c r="AB196" i="5" s="1"/>
  <c r="P198" i="5"/>
  <c r="Q198" i="5" s="1"/>
  <c r="R198" i="5" a="1"/>
  <c r="R198" i="5" s="1"/>
  <c r="F200" i="5"/>
  <c r="W201" i="5" a="1"/>
  <c r="W201" i="5" s="1"/>
  <c r="L203" i="5" a="1"/>
  <c r="L203" i="5" s="1"/>
  <c r="AB204" i="5" a="1"/>
  <c r="AB204" i="5" s="1"/>
  <c r="P206" i="5"/>
  <c r="Q206" i="5" s="1"/>
  <c r="R206" i="5" a="1"/>
  <c r="R206" i="5" s="1"/>
  <c r="F208" i="5"/>
  <c r="W209" i="5" a="1"/>
  <c r="W209" i="5" s="1"/>
  <c r="K211" i="5"/>
  <c r="L211" i="5" a="1"/>
  <c r="L211" i="5" s="1"/>
  <c r="AB212" i="5" a="1"/>
  <c r="AB212" i="5" s="1"/>
  <c r="W105" i="5" a="1"/>
  <c r="W105" i="5" s="1"/>
  <c r="W18" i="5" a="1"/>
  <c r="W18" i="5" s="1"/>
  <c r="P21" i="5"/>
  <c r="Q21" i="5" s="1"/>
  <c r="R21" i="5" a="1"/>
  <c r="R21" i="5" s="1"/>
  <c r="P19" i="5"/>
  <c r="Q19" i="5" s="1"/>
  <c r="R19" i="5" a="1"/>
  <c r="R19" i="5" s="1"/>
  <c r="L24" i="5" a="1"/>
  <c r="L24" i="5" s="1"/>
  <c r="AB25" i="5" a="1"/>
  <c r="AB25" i="5" s="1"/>
  <c r="P27" i="5"/>
  <c r="Q27" i="5" s="1"/>
  <c r="R27" i="5" a="1"/>
  <c r="R27" i="5" s="1"/>
  <c r="W30" i="5" a="1"/>
  <c r="W30" i="5" s="1"/>
  <c r="L32" i="5" a="1"/>
  <c r="L32" i="5" s="1"/>
  <c r="AB33" i="5" a="1"/>
  <c r="AB33" i="5" s="1"/>
  <c r="P35" i="5"/>
  <c r="Q35" i="5" s="1"/>
  <c r="R35" i="5" a="1"/>
  <c r="R35" i="5" s="1"/>
  <c r="W38" i="5" a="1"/>
  <c r="W38" i="5" s="1"/>
  <c r="K40" i="5"/>
  <c r="L40" i="5" a="1"/>
  <c r="L40" i="5" s="1"/>
  <c r="AB41" i="5" a="1"/>
  <c r="AB41" i="5" s="1"/>
  <c r="W46" i="5" a="1"/>
  <c r="W46" i="5" s="1"/>
  <c r="K48" i="5"/>
  <c r="L48" i="5" a="1"/>
  <c r="L48" i="5" s="1"/>
  <c r="AB49" i="5" a="1"/>
  <c r="AB49" i="5" s="1"/>
  <c r="R51" i="5" a="1"/>
  <c r="R51" i="5" s="1"/>
  <c r="W54" i="5" a="1"/>
  <c r="W54" i="5" s="1"/>
  <c r="L56" i="5" a="1"/>
  <c r="L56" i="5" s="1"/>
  <c r="AB57" i="5" a="1"/>
  <c r="AB57" i="5" s="1"/>
  <c r="P59" i="5"/>
  <c r="Q59" i="5" s="1"/>
  <c r="R59" i="5" a="1"/>
  <c r="R59" i="5" s="1"/>
  <c r="W62" i="5" a="1"/>
  <c r="W62" i="5" s="1"/>
  <c r="K64" i="5"/>
  <c r="L64" i="5" a="1"/>
  <c r="L64" i="5" s="1"/>
  <c r="AA65" i="5"/>
  <c r="AB65" i="5" a="1"/>
  <c r="AB65" i="5" s="1"/>
  <c r="W70" i="5" a="1"/>
  <c r="W70" i="5" s="1"/>
  <c r="L72" i="5" a="1"/>
  <c r="L72" i="5" s="1"/>
  <c r="AB73" i="5" a="1"/>
  <c r="AB73" i="5" s="1"/>
  <c r="P75" i="5"/>
  <c r="Q75" i="5" s="1"/>
  <c r="R75" i="5" a="1"/>
  <c r="R75" i="5" s="1"/>
  <c r="W78" i="5" a="1"/>
  <c r="W78" i="5" s="1"/>
  <c r="K80" i="5"/>
  <c r="L80" i="5" a="1"/>
  <c r="L80" i="5" s="1"/>
  <c r="AB81" i="5" a="1"/>
  <c r="AB81" i="5" s="1"/>
  <c r="P83" i="5"/>
  <c r="Q83" i="5" s="1"/>
  <c r="W86" i="5" a="1"/>
  <c r="W86" i="5" s="1"/>
  <c r="L88" i="5" a="1"/>
  <c r="L88" i="5" s="1"/>
  <c r="AB89" i="5" a="1"/>
  <c r="AB89" i="5" s="1"/>
  <c r="R91" i="5" a="1"/>
  <c r="R91" i="5" s="1"/>
  <c r="W94" i="5" a="1"/>
  <c r="W94" i="5" s="1"/>
  <c r="L96" i="5" a="1"/>
  <c r="L96" i="5" s="1"/>
  <c r="AB97" i="5" a="1"/>
  <c r="AB97" i="5" s="1"/>
  <c r="P99" i="5"/>
  <c r="Q99" i="5" s="1"/>
  <c r="R99" i="5" a="1"/>
  <c r="R99" i="5" s="1"/>
  <c r="W102" i="5" a="1"/>
  <c r="W102" i="5" s="1"/>
  <c r="L104" i="5" a="1"/>
  <c r="L104" i="5" s="1"/>
  <c r="AA105" i="5"/>
  <c r="AB105" i="5" a="1"/>
  <c r="AB105" i="5" s="1"/>
  <c r="W110" i="5" a="1"/>
  <c r="W110" i="5" s="1"/>
  <c r="K112" i="5"/>
  <c r="L112" i="5" a="1"/>
  <c r="L112" i="5" s="1"/>
  <c r="AB113" i="5" a="1"/>
  <c r="AB113" i="5" s="1"/>
  <c r="R115" i="5" a="1"/>
  <c r="R115" i="5" s="1"/>
  <c r="V118" i="5"/>
  <c r="W118" i="5" a="1"/>
  <c r="W118" i="5" s="1"/>
  <c r="K120" i="5"/>
  <c r="L120" i="5" a="1"/>
  <c r="L120" i="5" s="1"/>
  <c r="AB121" i="5" a="1"/>
  <c r="AB121" i="5" s="1"/>
  <c r="P123" i="5"/>
  <c r="Q123" i="5" s="1"/>
  <c r="W126" i="5" a="1"/>
  <c r="W126" i="5" s="1"/>
  <c r="K128" i="5"/>
  <c r="L128" i="5" a="1"/>
  <c r="L128" i="5" s="1"/>
  <c r="AB129" i="5" a="1"/>
  <c r="AB129" i="5" s="1"/>
  <c r="R131" i="5" a="1"/>
  <c r="R131" i="5" s="1"/>
  <c r="V134" i="5"/>
  <c r="W134" i="5" a="1"/>
  <c r="W134" i="5" s="1"/>
  <c r="L136" i="5" a="1"/>
  <c r="L136" i="5" s="1"/>
  <c r="AB137" i="5" a="1"/>
  <c r="AB137" i="5" s="1"/>
  <c r="R139" i="5" a="1"/>
  <c r="R139" i="5" s="1"/>
  <c r="AA18" i="5"/>
  <c r="AB18" i="5" a="1"/>
  <c r="AB18" i="5" s="1"/>
  <c r="L19" i="5" a="1"/>
  <c r="L19" i="5" s="1"/>
  <c r="W27" i="5" a="1"/>
  <c r="W27" i="5" s="1"/>
  <c r="L29" i="5" a="1"/>
  <c r="L29" i="5" s="1"/>
  <c r="AB30" i="5" a="1"/>
  <c r="AB30" i="5" s="1"/>
  <c r="P32" i="5"/>
  <c r="Q32" i="5" s="1"/>
  <c r="R32" i="5" a="1"/>
  <c r="R32" i="5" s="1"/>
  <c r="W35" i="5" a="1"/>
  <c r="W35" i="5" s="1"/>
  <c r="L37" i="5" a="1"/>
  <c r="L37" i="5" s="1"/>
  <c r="AB38" i="5" a="1"/>
  <c r="AB38" i="5" s="1"/>
  <c r="P40" i="5"/>
  <c r="Q40" i="5" s="1"/>
  <c r="R40" i="5" a="1"/>
  <c r="R40" i="5" s="1"/>
  <c r="W43" i="5" a="1"/>
  <c r="W43" i="5" s="1"/>
  <c r="K45" i="5"/>
  <c r="L45" i="5" a="1"/>
  <c r="L45" i="5" s="1"/>
  <c r="AA46" i="5"/>
  <c r="AB46" i="5" a="1"/>
  <c r="AB46" i="5" s="1"/>
  <c r="R48" i="5" a="1"/>
  <c r="R48" i="5" s="1"/>
  <c r="V51" i="5"/>
  <c r="W51" i="5" a="1"/>
  <c r="W51" i="5" s="1"/>
  <c r="K53" i="5"/>
  <c r="L53" i="5" a="1"/>
  <c r="L53" i="5" s="1"/>
  <c r="AA54" i="5"/>
  <c r="AB54" i="5" a="1"/>
  <c r="AB54" i="5" s="1"/>
  <c r="P56" i="5"/>
  <c r="Q56" i="5" s="1"/>
  <c r="R56" i="5" a="1"/>
  <c r="R56" i="5" s="1"/>
  <c r="W59" i="5" a="1"/>
  <c r="W59" i="5" s="1"/>
  <c r="K61" i="5"/>
  <c r="L61" i="5" a="1"/>
  <c r="L61" i="5" s="1"/>
  <c r="AB62" i="5" a="1"/>
  <c r="AB62" i="5" s="1"/>
  <c r="P64" i="5"/>
  <c r="Q64" i="5" s="1"/>
  <c r="R64" i="5" a="1"/>
  <c r="R64" i="5" s="1"/>
  <c r="W67" i="5" a="1"/>
  <c r="W67" i="5" s="1"/>
  <c r="L69" i="5" a="1"/>
  <c r="L69" i="5" s="1"/>
  <c r="AB70" i="5" a="1"/>
  <c r="AB70" i="5" s="1"/>
  <c r="P72" i="5"/>
  <c r="Q72" i="5" s="1"/>
  <c r="R72" i="5" a="1"/>
  <c r="R72" i="5" s="1"/>
  <c r="W75" i="5" a="1"/>
  <c r="W75" i="5" s="1"/>
  <c r="L77" i="5" a="1"/>
  <c r="L77" i="5" s="1"/>
  <c r="AA78" i="5"/>
  <c r="AB78" i="5" a="1"/>
  <c r="AB78" i="5" s="1"/>
  <c r="P80" i="5"/>
  <c r="Q80" i="5" s="1"/>
  <c r="R80" i="5" a="1"/>
  <c r="R80" i="5" s="1"/>
  <c r="W83" i="5" a="1"/>
  <c r="W83" i="5" s="1"/>
  <c r="L85" i="5" a="1"/>
  <c r="L85" i="5" s="1"/>
  <c r="AA86" i="5"/>
  <c r="AB86" i="5" a="1"/>
  <c r="AB86" i="5" s="1"/>
  <c r="R88" i="5" a="1"/>
  <c r="R88" i="5" s="1"/>
  <c r="W91" i="5" a="1"/>
  <c r="W91" i="5" s="1"/>
  <c r="L93" i="5" a="1"/>
  <c r="L93" i="5" s="1"/>
  <c r="AB94" i="5" a="1"/>
  <c r="AB94" i="5" s="1"/>
  <c r="R96" i="5" a="1"/>
  <c r="R96" i="5" s="1"/>
  <c r="V99" i="5"/>
  <c r="W99" i="5" a="1"/>
  <c r="W99" i="5" s="1"/>
  <c r="L101" i="5" a="1"/>
  <c r="L101" i="5" s="1"/>
  <c r="AB102" i="5" a="1"/>
  <c r="AB102" i="5" s="1"/>
  <c r="V107" i="5"/>
  <c r="W107" i="5" a="1"/>
  <c r="W107" i="5" s="1"/>
  <c r="K109" i="5"/>
  <c r="L109" i="5" a="1"/>
  <c r="L109" i="5" s="1"/>
  <c r="AB110" i="5" a="1"/>
  <c r="AB110" i="5" s="1"/>
  <c r="R112" i="5" a="1"/>
  <c r="R112" i="5" s="1"/>
  <c r="W115" i="5" a="1"/>
  <c r="W115" i="5" s="1"/>
  <c r="L117" i="5" a="1"/>
  <c r="L117" i="5" s="1"/>
  <c r="AB118" i="5" a="1"/>
  <c r="AB118" i="5" s="1"/>
  <c r="R120" i="5" a="1"/>
  <c r="R120" i="5" s="1"/>
  <c r="W123" i="5" a="1"/>
  <c r="W123" i="5" s="1"/>
  <c r="L125" i="5" a="1"/>
  <c r="L125" i="5" s="1"/>
  <c r="AB126" i="5" a="1"/>
  <c r="AB126" i="5" s="1"/>
  <c r="R128" i="5" a="1"/>
  <c r="R128" i="5" s="1"/>
  <c r="W131" i="5" a="1"/>
  <c r="W131" i="5" s="1"/>
  <c r="L133" i="5" a="1"/>
  <c r="L133" i="5" s="1"/>
  <c r="AA134" i="5"/>
  <c r="AB134" i="5" a="1"/>
  <c r="AB134" i="5" s="1"/>
  <c r="P136" i="5"/>
  <c r="Q136" i="5" s="1"/>
  <c r="R136" i="5" a="1"/>
  <c r="R136" i="5" s="1"/>
  <c r="W139" i="5" a="1"/>
  <c r="W139" i="5" s="1"/>
  <c r="L141" i="5" a="1"/>
  <c r="L141" i="5" s="1"/>
  <c r="AB142" i="5" a="1"/>
  <c r="AB142" i="5" s="1"/>
  <c r="R144" i="5" a="1"/>
  <c r="R144" i="5" s="1"/>
  <c r="W147" i="5" a="1"/>
  <c r="W147" i="5" s="1"/>
  <c r="L149" i="5" a="1"/>
  <c r="L149" i="5" s="1"/>
  <c r="AB150" i="5" a="1"/>
  <c r="AB150" i="5" s="1"/>
  <c r="R152" i="5" a="1"/>
  <c r="R152" i="5" s="1"/>
  <c r="F154" i="5"/>
  <c r="L157" i="5" a="1"/>
  <c r="L157" i="5" s="1"/>
  <c r="L165" i="5" a="1"/>
  <c r="L165" i="5" s="1"/>
  <c r="L173" i="5" a="1"/>
  <c r="L173" i="5" s="1"/>
  <c r="L189" i="5" a="1"/>
  <c r="L189" i="5" s="1"/>
  <c r="L197" i="5" a="1"/>
  <c r="L197" i="5" s="1"/>
  <c r="L213" i="5" a="1"/>
  <c r="L213" i="5" s="1"/>
  <c r="AB35" i="5" a="1"/>
  <c r="AB35" i="5" s="1"/>
  <c r="R37" i="5" a="1"/>
  <c r="R37" i="5" s="1"/>
  <c r="W40" i="5" a="1"/>
  <c r="W40" i="5" s="1"/>
  <c r="L42" i="5" a="1"/>
  <c r="L42" i="5" s="1"/>
  <c r="AB43" i="5" a="1"/>
  <c r="AB43" i="5" s="1"/>
  <c r="P45" i="5"/>
  <c r="Q45" i="5" s="1"/>
  <c r="R45" i="5" a="1"/>
  <c r="R45" i="5" s="1"/>
  <c r="W48" i="5" a="1"/>
  <c r="W48" i="5" s="1"/>
  <c r="K50" i="5"/>
  <c r="L50" i="5" a="1"/>
  <c r="L50" i="5" s="1"/>
  <c r="AB51" i="5" a="1"/>
  <c r="AB51" i="5" s="1"/>
  <c r="R53" i="5" a="1"/>
  <c r="R53" i="5" s="1"/>
  <c r="V56" i="5"/>
  <c r="W56" i="5" a="1"/>
  <c r="W56" i="5" s="1"/>
  <c r="L58" i="5" a="1"/>
  <c r="L58" i="5" s="1"/>
  <c r="AB59" i="5" a="1"/>
  <c r="AB59" i="5" s="1"/>
  <c r="F63" i="5"/>
  <c r="W64" i="5" a="1"/>
  <c r="W64" i="5" s="1"/>
  <c r="L66" i="5" a="1"/>
  <c r="L66" i="5" s="1"/>
  <c r="AB67" i="5" a="1"/>
  <c r="AB67" i="5" s="1"/>
  <c r="R69" i="5" a="1"/>
  <c r="R69" i="5" s="1"/>
  <c r="W72" i="5" a="1"/>
  <c r="W72" i="5" s="1"/>
  <c r="L74" i="5" a="1"/>
  <c r="L74" i="5" s="1"/>
  <c r="AB75" i="5" a="1"/>
  <c r="AB75" i="5" s="1"/>
  <c r="P77" i="5"/>
  <c r="Q77" i="5" s="1"/>
  <c r="R77" i="5" a="1"/>
  <c r="R77" i="5" s="1"/>
  <c r="W80" i="5" a="1"/>
  <c r="W80" i="5" s="1"/>
  <c r="L82" i="5" a="1"/>
  <c r="L82" i="5" s="1"/>
  <c r="AB83" i="5" a="1"/>
  <c r="AB83" i="5" s="1"/>
  <c r="W88" i="5" a="1"/>
  <c r="W88" i="5" s="1"/>
  <c r="L90" i="5" a="1"/>
  <c r="L90" i="5" s="1"/>
  <c r="AB91" i="5" a="1"/>
  <c r="AB91" i="5" s="1"/>
  <c r="R93" i="5" a="1"/>
  <c r="R93" i="5" s="1"/>
  <c r="W96" i="5" a="1"/>
  <c r="W96" i="5" s="1"/>
  <c r="L98" i="5" a="1"/>
  <c r="L98" i="5" s="1"/>
  <c r="AB99" i="5" a="1"/>
  <c r="AB99" i="5" s="1"/>
  <c r="P101" i="5"/>
  <c r="Q101" i="5" s="1"/>
  <c r="R101" i="5" a="1"/>
  <c r="R101" i="5" s="1"/>
  <c r="W104" i="5" a="1"/>
  <c r="W104" i="5" s="1"/>
  <c r="K106" i="5"/>
  <c r="L106" i="5" a="1"/>
  <c r="L106" i="5" s="1"/>
  <c r="AB107" i="5" a="1"/>
  <c r="AB107" i="5" s="1"/>
  <c r="R109" i="5" a="1"/>
  <c r="R109" i="5" s="1"/>
  <c r="W112" i="5" a="1"/>
  <c r="W112" i="5" s="1"/>
  <c r="L114" i="5" a="1"/>
  <c r="L114" i="5" s="1"/>
  <c r="AB115" i="5" a="1"/>
  <c r="AB115" i="5" s="1"/>
  <c r="R117" i="5" a="1"/>
  <c r="R117" i="5" s="1"/>
  <c r="V120" i="5"/>
  <c r="W120" i="5" a="1"/>
  <c r="W120" i="5" s="1"/>
  <c r="L122" i="5" a="1"/>
  <c r="L122" i="5" s="1"/>
  <c r="AB123" i="5" a="1"/>
  <c r="AB123" i="5" s="1"/>
  <c r="R125" i="5" a="1"/>
  <c r="R125" i="5" s="1"/>
  <c r="W128" i="5" a="1"/>
  <c r="W128" i="5" s="1"/>
  <c r="L130" i="5" a="1"/>
  <c r="L130" i="5" s="1"/>
  <c r="AB131" i="5" a="1"/>
  <c r="AB131" i="5" s="1"/>
  <c r="R133" i="5" a="1"/>
  <c r="R133" i="5" s="1"/>
  <c r="V136" i="5"/>
  <c r="W136" i="5" a="1"/>
  <c r="W136" i="5" s="1"/>
  <c r="K138" i="5"/>
  <c r="L138" i="5" a="1"/>
  <c r="L138" i="5" s="1"/>
  <c r="AB139" i="5" a="1"/>
  <c r="AB139" i="5" s="1"/>
  <c r="R141" i="5" a="1"/>
  <c r="R141" i="5" s="1"/>
  <c r="W144" i="5" a="1"/>
  <c r="W144" i="5" s="1"/>
  <c r="L146" i="5" a="1"/>
  <c r="L146" i="5" s="1"/>
  <c r="AB147" i="5" a="1"/>
  <c r="AB147" i="5" s="1"/>
  <c r="R149" i="5" a="1"/>
  <c r="R149" i="5" s="1"/>
  <c r="W152" i="5" a="1"/>
  <c r="W152" i="5" s="1"/>
  <c r="L154" i="5" a="1"/>
  <c r="L154" i="5" s="1"/>
  <c r="AB155" i="5" a="1"/>
  <c r="AB155" i="5" s="1"/>
  <c r="P157" i="5"/>
  <c r="Q157" i="5" s="1"/>
  <c r="R157" i="5" a="1"/>
  <c r="R157" i="5" s="1"/>
  <c r="F159" i="5"/>
  <c r="W160" i="5" a="1"/>
  <c r="W160" i="5" s="1"/>
  <c r="L162" i="5" a="1"/>
  <c r="L162" i="5" s="1"/>
  <c r="R165" i="5" a="1"/>
  <c r="R165" i="5" s="1"/>
  <c r="R173" i="5" a="1"/>
  <c r="R173" i="5" s="1"/>
  <c r="L178" i="5" a="1"/>
  <c r="L178" i="5" s="1"/>
  <c r="R181" i="5" a="1"/>
  <c r="R181" i="5" s="1"/>
  <c r="R197" i="5" a="1"/>
  <c r="R197" i="5" s="1"/>
  <c r="L210" i="5" a="1"/>
  <c r="L210" i="5" s="1"/>
  <c r="R213" i="5" a="1"/>
  <c r="R213" i="5" s="1"/>
  <c r="L151" i="5" a="1"/>
  <c r="L151" i="5" s="1"/>
  <c r="AA152" i="5"/>
  <c r="AB152" i="5" a="1"/>
  <c r="AB152" i="5" s="1"/>
  <c r="L159" i="5" a="1"/>
  <c r="L159" i="5" s="1"/>
  <c r="AB160" i="5" a="1"/>
  <c r="AB160" i="5" s="1"/>
  <c r="K167" i="5"/>
  <c r="L167" i="5" a="1"/>
  <c r="L167" i="5" s="1"/>
  <c r="AA168" i="5"/>
  <c r="AB168" i="5" a="1"/>
  <c r="AB168" i="5" s="1"/>
  <c r="L175" i="5" a="1"/>
  <c r="L175" i="5" s="1"/>
  <c r="AB176" i="5" a="1"/>
  <c r="AB176" i="5" s="1"/>
  <c r="K183" i="5"/>
  <c r="L183" i="5" a="1"/>
  <c r="L183" i="5" s="1"/>
  <c r="AB184" i="5" a="1"/>
  <c r="AB184" i="5" s="1"/>
  <c r="L191" i="5" a="1"/>
  <c r="L191" i="5" s="1"/>
  <c r="AB192" i="5" a="1"/>
  <c r="AB192" i="5" s="1"/>
  <c r="L199" i="5" a="1"/>
  <c r="L199" i="5" s="1"/>
  <c r="AB200" i="5" a="1"/>
  <c r="AB200" i="5" s="1"/>
  <c r="K207" i="5"/>
  <c r="L207" i="5" a="1"/>
  <c r="L207" i="5" s="1"/>
  <c r="AB208" i="5" a="1"/>
  <c r="AB208" i="5" s="1"/>
  <c r="L215" i="5" a="1"/>
  <c r="L215" i="5" s="1"/>
  <c r="AB216" i="5" a="1"/>
  <c r="AB216" i="5" s="1"/>
  <c r="R189" i="5" a="1"/>
  <c r="R189" i="5" s="1"/>
  <c r="P175" i="5"/>
  <c r="Q175" i="5" s="1"/>
  <c r="R175" i="5" a="1"/>
  <c r="R175" i="5" s="1"/>
  <c r="W178" i="5" a="1"/>
  <c r="W178" i="5" s="1"/>
  <c r="K180" i="5"/>
  <c r="L180" i="5" a="1"/>
  <c r="L180" i="5" s="1"/>
  <c r="AB181" i="5" a="1"/>
  <c r="AB181" i="5" s="1"/>
  <c r="P183" i="5"/>
  <c r="Q183" i="5" s="1"/>
  <c r="W186" i="5" a="1"/>
  <c r="W186" i="5" s="1"/>
  <c r="K188" i="5"/>
  <c r="L188" i="5" a="1"/>
  <c r="L188" i="5" s="1"/>
  <c r="AB189" i="5" a="1"/>
  <c r="AB189" i="5" s="1"/>
  <c r="P191" i="5"/>
  <c r="Q191" i="5" s="1"/>
  <c r="R191" i="5" a="1"/>
  <c r="R191" i="5" s="1"/>
  <c r="W194" i="5" a="1"/>
  <c r="W194" i="5" s="1"/>
  <c r="L196" i="5" a="1"/>
  <c r="L196" i="5" s="1"/>
  <c r="AA197" i="5"/>
  <c r="AB197" i="5" a="1"/>
  <c r="AB197" i="5" s="1"/>
  <c r="R199" i="5" a="1"/>
  <c r="R199" i="5" s="1"/>
  <c r="W202" i="5" a="1"/>
  <c r="W202" i="5" s="1"/>
  <c r="L204" i="5" a="1"/>
  <c r="L204" i="5" s="1"/>
  <c r="AA205" i="5"/>
  <c r="AB205" i="5" a="1"/>
  <c r="AB205" i="5" s="1"/>
  <c r="P207" i="5"/>
  <c r="R207" i="5" s="1" a="1"/>
  <c r="R207" i="5" s="1"/>
  <c r="W210" i="5" a="1"/>
  <c r="W210" i="5" s="1"/>
  <c r="L212" i="5" a="1"/>
  <c r="L212" i="5" s="1"/>
  <c r="AB213" i="5" a="1"/>
  <c r="AB213" i="5" s="1"/>
  <c r="P215" i="5"/>
  <c r="Q215" i="5" s="1"/>
  <c r="R215" i="5" a="1"/>
  <c r="R215" i="5" s="1"/>
  <c r="R170" i="5" a="1"/>
  <c r="R170" i="5" s="1"/>
  <c r="R172" i="5" a="1"/>
  <c r="R172" i="5" s="1"/>
  <c r="W175" i="5" a="1"/>
  <c r="W175" i="5" s="1"/>
  <c r="AB178" i="5" a="1"/>
  <c r="AB178" i="5" s="1"/>
  <c r="R180" i="5" a="1"/>
  <c r="R180" i="5" s="1"/>
  <c r="W183" i="5" a="1"/>
  <c r="W183" i="5" s="1"/>
  <c r="AA186" i="5"/>
  <c r="AB186" i="5" a="1"/>
  <c r="AB186" i="5" s="1"/>
  <c r="P188" i="5"/>
  <c r="Q188" i="5" s="1"/>
  <c r="R188" i="5" a="1"/>
  <c r="R188" i="5" s="1"/>
  <c r="W191" i="5" a="1"/>
  <c r="W191" i="5" s="1"/>
  <c r="AB194" i="5" a="1"/>
  <c r="AB194" i="5" s="1"/>
  <c r="P196" i="5"/>
  <c r="Q196" i="5" s="1"/>
  <c r="R196" i="5" a="1"/>
  <c r="R196" i="5" s="1"/>
  <c r="W199" i="5" a="1"/>
  <c r="W199" i="5" s="1"/>
  <c r="AB202" i="5" a="1"/>
  <c r="AB202" i="5" s="1"/>
  <c r="R204" i="5" a="1"/>
  <c r="R204" i="5" s="1"/>
  <c r="W207" i="5" a="1"/>
  <c r="W207" i="5" s="1"/>
  <c r="AA210" i="5"/>
  <c r="AB210" i="5" a="1"/>
  <c r="AB210" i="5" s="1"/>
  <c r="P212" i="5"/>
  <c r="Q212" i="5" s="1"/>
  <c r="R212" i="5" a="1"/>
  <c r="R212" i="5" s="1"/>
  <c r="W215" i="5" a="1"/>
  <c r="W215" i="5" s="1"/>
  <c r="L181" i="5" a="1"/>
  <c r="L181" i="5" s="1"/>
  <c r="W181" i="5" a="1"/>
  <c r="W181" i="5" s="1"/>
  <c r="W140" i="5" a="1"/>
  <c r="W140" i="5" s="1"/>
  <c r="AB143" i="5" a="1"/>
  <c r="AB143" i="5" s="1"/>
  <c r="W148" i="5" a="1"/>
  <c r="W148" i="5" s="1"/>
  <c r="L150" i="5" a="1"/>
  <c r="L150" i="5" s="1"/>
  <c r="AB151" i="5" a="1"/>
  <c r="AB151" i="5" s="1"/>
  <c r="W156" i="5" a="1"/>
  <c r="W156" i="5" s="1"/>
  <c r="L158" i="5" a="1"/>
  <c r="L158" i="5" s="1"/>
  <c r="AA159" i="5"/>
  <c r="AB159" i="5" a="1"/>
  <c r="AB159" i="5" s="1"/>
  <c r="W164" i="5" a="1"/>
  <c r="W164" i="5" s="1"/>
  <c r="L166" i="5" a="1"/>
  <c r="L166" i="5" s="1"/>
  <c r="AA167" i="5"/>
  <c r="AB167" i="5" a="1"/>
  <c r="AB167" i="5" s="1"/>
  <c r="W172" i="5" a="1"/>
  <c r="W172" i="5" s="1"/>
  <c r="L174" i="5" a="1"/>
  <c r="L174" i="5" s="1"/>
  <c r="AB175" i="5" a="1"/>
  <c r="AB175" i="5" s="1"/>
  <c r="W180" i="5" a="1"/>
  <c r="W180" i="5" s="1"/>
  <c r="K182" i="5"/>
  <c r="L182" i="5" a="1"/>
  <c r="L182" i="5" s="1"/>
  <c r="AB183" i="5" a="1"/>
  <c r="AB183" i="5" s="1"/>
  <c r="W188" i="5" a="1"/>
  <c r="W188" i="5" s="1"/>
  <c r="K190" i="5"/>
  <c r="L190" i="5" a="1"/>
  <c r="L190" i="5" s="1"/>
  <c r="AA191" i="5"/>
  <c r="AB191" i="5" a="1"/>
  <c r="AB191" i="5" s="1"/>
  <c r="W196" i="5" a="1"/>
  <c r="W196" i="5" s="1"/>
  <c r="K198" i="5"/>
  <c r="L198" i="5" a="1"/>
  <c r="L198" i="5" s="1"/>
  <c r="AB199" i="5" a="1"/>
  <c r="AB199" i="5" s="1"/>
  <c r="W204" i="5" a="1"/>
  <c r="W204" i="5" s="1"/>
  <c r="L206" i="5" a="1"/>
  <c r="L206" i="5" s="1"/>
  <c r="AA207" i="5"/>
  <c r="AB207" i="5" a="1"/>
  <c r="AB207" i="5" s="1"/>
  <c r="W212" i="5" a="1"/>
  <c r="W212" i="5" s="1"/>
  <c r="L214" i="5" a="1"/>
  <c r="L214" i="5" s="1"/>
  <c r="AA215" i="5"/>
  <c r="AB215" i="5" a="1"/>
  <c r="AB215" i="5" s="1"/>
  <c r="L205" i="5" a="1"/>
  <c r="L205" i="5" s="1"/>
  <c r="R154" i="5" a="1"/>
  <c r="R154" i="5" s="1"/>
  <c r="R177" i="5" a="1"/>
  <c r="R177" i="5" s="1"/>
  <c r="R214" i="5" a="1"/>
  <c r="R214" i="5" s="1"/>
  <c r="W217" i="5" a="1"/>
  <c r="W217" i="5" s="1"/>
  <c r="L186" i="5" a="1"/>
  <c r="L186" i="5" s="1"/>
  <c r="W142" i="5" a="1"/>
  <c r="W142" i="5" s="1"/>
  <c r="K144" i="5"/>
  <c r="L144" i="5" a="1"/>
  <c r="L144" i="5" s="1"/>
  <c r="AA145" i="5"/>
  <c r="AB145" i="5" a="1"/>
  <c r="AB145" i="5" s="1"/>
  <c r="V150" i="5"/>
  <c r="W150" i="5" a="1"/>
  <c r="W150" i="5" s="1"/>
  <c r="K152" i="5"/>
  <c r="L152" i="5" a="1"/>
  <c r="L152" i="5" s="1"/>
  <c r="AB153" i="5" a="1"/>
  <c r="AB153" i="5" s="1"/>
  <c r="P155" i="5"/>
  <c r="Q155" i="5" s="1"/>
  <c r="R155" i="5" a="1"/>
  <c r="R155" i="5" s="1"/>
  <c r="W158" i="5" a="1"/>
  <c r="W158" i="5" s="1"/>
  <c r="L160" i="5" a="1"/>
  <c r="L160" i="5" s="1"/>
  <c r="AB161" i="5" a="1"/>
  <c r="AB161" i="5" s="1"/>
  <c r="W166" i="5" a="1"/>
  <c r="W166" i="5" s="1"/>
  <c r="L168" i="5" a="1"/>
  <c r="L168" i="5" s="1"/>
  <c r="AB169" i="5" a="1"/>
  <c r="AB169" i="5" s="1"/>
  <c r="R171" i="5" a="1"/>
  <c r="R171" i="5" s="1"/>
  <c r="W174" i="5" a="1"/>
  <c r="W174" i="5" s="1"/>
  <c r="K176" i="5"/>
  <c r="L176" i="5" a="1"/>
  <c r="L176" i="5" s="1"/>
  <c r="AB177" i="5" a="1"/>
  <c r="AB177" i="5" s="1"/>
  <c r="P179" i="5"/>
  <c r="Q179" i="5" s="1"/>
  <c r="R179" i="5" a="1"/>
  <c r="R179" i="5" s="1"/>
  <c r="W182" i="5" a="1"/>
  <c r="W182" i="5" s="1"/>
  <c r="K184" i="5"/>
  <c r="L184" i="5" a="1"/>
  <c r="L184" i="5" s="1"/>
  <c r="AA185" i="5"/>
  <c r="AB185" i="5" a="1"/>
  <c r="AB185" i="5" s="1"/>
  <c r="P187" i="5"/>
  <c r="R187" i="5" s="1" a="1"/>
  <c r="R187" i="5" s="1"/>
  <c r="W190" i="5" a="1"/>
  <c r="W190" i="5" s="1"/>
  <c r="K192" i="5"/>
  <c r="L192" i="5" a="1"/>
  <c r="L192" i="5" s="1"/>
  <c r="AA193" i="5"/>
  <c r="AB193" i="5" a="1"/>
  <c r="AB193" i="5" s="1"/>
  <c r="P195" i="5"/>
  <c r="Q195" i="5" s="1"/>
  <c r="R195" i="5" a="1"/>
  <c r="R195" i="5" s="1"/>
  <c r="W198" i="5" a="1"/>
  <c r="W198" i="5" s="1"/>
  <c r="L200" i="5" a="1"/>
  <c r="L200" i="5" s="1"/>
  <c r="AA201" i="5"/>
  <c r="AB201" i="5" a="1"/>
  <c r="AB201" i="5" s="1"/>
  <c r="P203" i="5"/>
  <c r="Q203" i="5" s="1"/>
  <c r="W206" i="5" a="1"/>
  <c r="W206" i="5" s="1"/>
  <c r="L208" i="5" a="1"/>
  <c r="L208" i="5" s="1"/>
  <c r="AB209" i="5" a="1"/>
  <c r="AB209" i="5" s="1"/>
  <c r="P211" i="5"/>
  <c r="Q211" i="5" s="1"/>
  <c r="R211" i="5" a="1"/>
  <c r="R211" i="5" s="1"/>
  <c r="W214" i="5" a="1"/>
  <c r="W214" i="5" s="1"/>
  <c r="L216" i="5" a="1"/>
  <c r="L216" i="5" s="1"/>
  <c r="AB217" i="5" a="1"/>
  <c r="AB217" i="5" s="1"/>
  <c r="R202" i="5" a="1"/>
  <c r="R202" i="5" s="1"/>
  <c r="W155" i="5" a="1"/>
  <c r="W155" i="5" s="1"/>
  <c r="AA158" i="5"/>
  <c r="AB158" i="5" a="1"/>
  <c r="AB158" i="5" s="1"/>
  <c r="R160" i="5" a="1"/>
  <c r="R160" i="5" s="1"/>
  <c r="W163" i="5" a="1"/>
  <c r="W163" i="5" s="1"/>
  <c r="AB166" i="5" a="1"/>
  <c r="AB166" i="5" s="1"/>
  <c r="P168" i="5"/>
  <c r="Q168" i="5" s="1"/>
  <c r="R168" i="5" a="1"/>
  <c r="R168" i="5" s="1"/>
  <c r="V171" i="5"/>
  <c r="W171" i="5" a="1"/>
  <c r="W171" i="5" s="1"/>
  <c r="AA174" i="5"/>
  <c r="AB174" i="5" a="1"/>
  <c r="AB174" i="5" s="1"/>
  <c r="P176" i="5"/>
  <c r="Q176" i="5" s="1"/>
  <c r="R176" i="5" a="1"/>
  <c r="R176" i="5" s="1"/>
  <c r="W179" i="5" a="1"/>
  <c r="W179" i="5" s="1"/>
  <c r="AB182" i="5" a="1"/>
  <c r="AB182" i="5" s="1"/>
  <c r="P184" i="5"/>
  <c r="Q184" i="5" s="1"/>
  <c r="R184" i="5" a="1"/>
  <c r="R184" i="5" s="1"/>
  <c r="W187" i="5" a="1"/>
  <c r="W187" i="5" s="1"/>
  <c r="AB190" i="5" a="1"/>
  <c r="AB190" i="5" s="1"/>
  <c r="R192" i="5" a="1"/>
  <c r="R192" i="5" s="1"/>
  <c r="W195" i="5" a="1"/>
  <c r="W195" i="5" s="1"/>
  <c r="AA198" i="5"/>
  <c r="AB198" i="5" a="1"/>
  <c r="AB198" i="5" s="1"/>
  <c r="R200" i="5" a="1"/>
  <c r="R200" i="5" s="1"/>
  <c r="W203" i="5" a="1"/>
  <c r="W203" i="5" s="1"/>
  <c r="AB206" i="5" a="1"/>
  <c r="AB206" i="5" s="1"/>
  <c r="P208" i="5"/>
  <c r="Q208" i="5" s="1"/>
  <c r="R208" i="5" a="1"/>
  <c r="R208" i="5" s="1"/>
  <c r="W211" i="5" a="1"/>
  <c r="W211" i="5" s="1"/>
  <c r="AB214" i="5" a="1"/>
  <c r="AB214" i="5" s="1"/>
  <c r="R216" i="5" a="1"/>
  <c r="R216" i="5" s="1"/>
  <c r="L170" i="5" a="1"/>
  <c r="L170" i="5" s="1"/>
  <c r="L193" i="5" a="1"/>
  <c r="L193" i="5" s="1"/>
  <c r="R162" i="5" a="1"/>
  <c r="R162" i="5" s="1"/>
  <c r="AB163" i="5" a="1"/>
  <c r="AB163" i="5" s="1"/>
  <c r="W168" i="5" a="1"/>
  <c r="W168" i="5" s="1"/>
  <c r="AB171" i="5" a="1"/>
  <c r="AB171" i="5" s="1"/>
  <c r="W176" i="5" a="1"/>
  <c r="W176" i="5" s="1"/>
  <c r="AB179" i="5" a="1"/>
  <c r="AB179" i="5" s="1"/>
  <c r="W184" i="5" a="1"/>
  <c r="W184" i="5" s="1"/>
  <c r="AA187" i="5"/>
  <c r="AB187" i="5" a="1"/>
  <c r="AB187" i="5" s="1"/>
  <c r="W192" i="5" a="1"/>
  <c r="W192" i="5" s="1"/>
  <c r="AA195" i="5"/>
  <c r="AB195" i="5" a="1"/>
  <c r="AB195" i="5" s="1"/>
  <c r="W200" i="5" a="1"/>
  <c r="W200" i="5" s="1"/>
  <c r="AB203" i="5" a="1"/>
  <c r="AB203" i="5" s="1"/>
  <c r="W208" i="5" a="1"/>
  <c r="W208" i="5" s="1"/>
  <c r="AA211" i="5"/>
  <c r="AB211" i="5" a="1"/>
  <c r="AB211" i="5" s="1"/>
  <c r="W216" i="5" a="1"/>
  <c r="W216" i="5" s="1"/>
  <c r="L194" i="5" a="1"/>
  <c r="L194" i="5" s="1"/>
  <c r="R145" i="5" a="1"/>
  <c r="R145" i="5" s="1"/>
  <c r="F18" i="5"/>
  <c r="V64" i="5"/>
  <c r="AA109" i="5"/>
  <c r="K136" i="5"/>
  <c r="P160" i="5"/>
  <c r="Q160" i="5" s="1"/>
  <c r="V117" i="5"/>
  <c r="F188" i="5"/>
  <c r="K75" i="5"/>
  <c r="V173" i="5"/>
  <c r="F179" i="5"/>
  <c r="F204" i="5"/>
  <c r="V213" i="5"/>
  <c r="V176" i="5"/>
  <c r="F20" i="5"/>
  <c r="AA31" i="5"/>
  <c r="V63" i="5"/>
  <c r="K124" i="5"/>
  <c r="V164" i="5"/>
  <c r="V87" i="5"/>
  <c r="F123" i="5"/>
  <c r="P140" i="5"/>
  <c r="Q140" i="5" s="1"/>
  <c r="V201" i="5"/>
  <c r="AA77" i="5"/>
  <c r="AA89" i="5"/>
  <c r="V49" i="5"/>
  <c r="AA72" i="5"/>
  <c r="K215" i="5"/>
  <c r="V21" i="5"/>
  <c r="F46" i="5"/>
  <c r="AA51" i="5"/>
  <c r="K77" i="5"/>
  <c r="V81" i="5"/>
  <c r="AA129" i="5"/>
  <c r="AA55" i="5"/>
  <c r="V92" i="5"/>
  <c r="V28" i="5"/>
  <c r="AA44" i="5"/>
  <c r="V61" i="5"/>
  <c r="V71" i="5"/>
  <c r="V80" i="5"/>
  <c r="F121" i="5"/>
  <c r="K132" i="5"/>
  <c r="V139" i="5"/>
  <c r="V157" i="5"/>
  <c r="P200" i="5"/>
  <c r="Q200" i="5" s="1"/>
  <c r="F51" i="5"/>
  <c r="F52" i="5"/>
  <c r="K32" i="5"/>
  <c r="P54" i="5"/>
  <c r="Q54" i="5" s="1"/>
  <c r="V67" i="5"/>
  <c r="P100" i="5"/>
  <c r="Q100" i="5" s="1"/>
  <c r="F127" i="5"/>
  <c r="V148" i="5"/>
  <c r="V208" i="5"/>
  <c r="V104" i="5"/>
  <c r="F140" i="5"/>
  <c r="AA57" i="5"/>
  <c r="V18" i="5"/>
  <c r="V88" i="5"/>
  <c r="AA95" i="5"/>
  <c r="AA124" i="5"/>
  <c r="V132" i="5"/>
  <c r="AA169" i="5"/>
  <c r="V198" i="5"/>
  <c r="V210" i="5"/>
  <c r="K74" i="5"/>
  <c r="F84" i="5"/>
  <c r="AA104" i="5"/>
  <c r="F125" i="5"/>
  <c r="F26" i="5"/>
  <c r="V30" i="5"/>
  <c r="V68" i="5"/>
  <c r="P51" i="5"/>
  <c r="Q51" i="5" s="1"/>
  <c r="F70" i="5"/>
  <c r="P96" i="5"/>
  <c r="Q96" i="5" s="1"/>
  <c r="AA62" i="5"/>
  <c r="AA66" i="5"/>
  <c r="P95" i="5"/>
  <c r="Q95" i="5" s="1"/>
  <c r="K99" i="5"/>
  <c r="AA60" i="5"/>
  <c r="AA85" i="5"/>
  <c r="V101" i="5"/>
  <c r="V19" i="5"/>
  <c r="P120" i="5"/>
  <c r="Q120" i="5" s="1"/>
  <c r="K73" i="5"/>
  <c r="F24" i="5"/>
  <c r="V82" i="5"/>
  <c r="F115" i="5"/>
  <c r="F35" i="5"/>
  <c r="V45" i="5"/>
  <c r="V50" i="5"/>
  <c r="P53" i="5"/>
  <c r="Q53" i="5" s="1"/>
  <c r="P57" i="5"/>
  <c r="Q57" i="5" s="1"/>
  <c r="K33" i="5"/>
  <c r="AA53" i="5"/>
  <c r="F60" i="5"/>
  <c r="AA76" i="5"/>
  <c r="P110" i="5"/>
  <c r="Q110" i="5" s="1"/>
  <c r="V111" i="5"/>
  <c r="P49" i="5"/>
  <c r="Q49" i="5" s="1"/>
  <c r="AA29" i="5"/>
  <c r="V119" i="5"/>
  <c r="V20" i="5"/>
  <c r="P25" i="5"/>
  <c r="Q25" i="5" s="1"/>
  <c r="AA73" i="5"/>
  <c r="F104" i="5"/>
  <c r="P107" i="5"/>
  <c r="Q107" i="5" s="1"/>
  <c r="F56" i="5"/>
  <c r="K67" i="5"/>
  <c r="F91" i="5"/>
  <c r="K100" i="5"/>
  <c r="F101" i="5"/>
  <c r="AA101" i="5"/>
  <c r="F103" i="5"/>
  <c r="P111" i="5"/>
  <c r="Q111" i="5" s="1"/>
  <c r="F119" i="5"/>
  <c r="AA127" i="5"/>
  <c r="F135" i="5"/>
  <c r="F48" i="5"/>
  <c r="F49" i="5"/>
  <c r="P65" i="5"/>
  <c r="Q65" i="5" s="1"/>
  <c r="V96" i="5"/>
  <c r="F120" i="5"/>
  <c r="V128" i="5"/>
  <c r="F163" i="5"/>
  <c r="AA32" i="5"/>
  <c r="F47" i="5"/>
  <c r="V35" i="5"/>
  <c r="V36" i="5"/>
  <c r="P50" i="5"/>
  <c r="Q50" i="5" s="1"/>
  <c r="K57" i="5"/>
  <c r="F59" i="5"/>
  <c r="V62" i="5"/>
  <c r="F80" i="5"/>
  <c r="P91" i="5"/>
  <c r="Q91" i="5" s="1"/>
  <c r="F96" i="5"/>
  <c r="F102" i="5"/>
  <c r="F110" i="5"/>
  <c r="AA114" i="5"/>
  <c r="P139" i="5"/>
  <c r="Q139" i="5" s="1"/>
  <c r="V147" i="5"/>
  <c r="AA52" i="5"/>
  <c r="F105" i="5"/>
  <c r="P127" i="5"/>
  <c r="Q127" i="5" s="1"/>
  <c r="F131" i="5"/>
  <c r="F143" i="5"/>
  <c r="P150" i="5"/>
  <c r="Q150" i="5" s="1"/>
  <c r="AA170" i="5"/>
  <c r="F27" i="5"/>
  <c r="P37" i="5"/>
  <c r="Q37" i="5" s="1"/>
  <c r="F38" i="5"/>
  <c r="AA38" i="5"/>
  <c r="P26" i="5"/>
  <c r="Q26" i="5" s="1"/>
  <c r="V34" i="5"/>
  <c r="AA35" i="5"/>
  <c r="F45" i="5"/>
  <c r="K47" i="5"/>
  <c r="AA49" i="5"/>
  <c r="K54" i="5"/>
  <c r="K59" i="5"/>
  <c r="K69" i="5"/>
  <c r="AA74" i="5"/>
  <c r="F77" i="5"/>
  <c r="AA83" i="5"/>
  <c r="AA99" i="5"/>
  <c r="F114" i="5"/>
  <c r="F33" i="5"/>
  <c r="F40" i="5"/>
  <c r="F22" i="5"/>
  <c r="F41" i="5"/>
  <c r="F44" i="5"/>
  <c r="F71" i="5"/>
  <c r="F97" i="5"/>
  <c r="V103" i="5"/>
  <c r="AA108" i="5"/>
  <c r="F113" i="5"/>
  <c r="P121" i="5"/>
  <c r="Q121" i="5" s="1"/>
  <c r="V133" i="5"/>
  <c r="V137" i="5"/>
  <c r="V57" i="5"/>
  <c r="F85" i="5"/>
  <c r="F92" i="5"/>
  <c r="AA93" i="5"/>
  <c r="F95" i="5"/>
  <c r="F108" i="5"/>
  <c r="F112" i="5"/>
  <c r="V121" i="5"/>
  <c r="AA126" i="5"/>
  <c r="V131" i="5"/>
  <c r="AA146" i="5"/>
  <c r="AA34" i="5"/>
  <c r="F57" i="5"/>
  <c r="F68" i="5"/>
  <c r="F75" i="5"/>
  <c r="AA75" i="5"/>
  <c r="P114" i="5"/>
  <c r="Q114" i="5" s="1"/>
  <c r="V122" i="5"/>
  <c r="AA125" i="5"/>
  <c r="F136" i="5"/>
  <c r="F138" i="5"/>
  <c r="F145" i="5"/>
  <c r="AA155" i="5"/>
  <c r="V151" i="5"/>
  <c r="F157" i="5"/>
  <c r="F169" i="5"/>
  <c r="V175" i="5"/>
  <c r="F183" i="5"/>
  <c r="K209" i="5"/>
  <c r="AA153" i="5"/>
  <c r="F162" i="5"/>
  <c r="K178" i="5"/>
  <c r="K179" i="5"/>
  <c r="K185" i="5"/>
  <c r="V190" i="5"/>
  <c r="F193" i="5"/>
  <c r="K196" i="5"/>
  <c r="K197" i="5"/>
  <c r="AA206" i="5"/>
  <c r="AA132" i="5"/>
  <c r="AA136" i="5"/>
  <c r="AA137" i="5"/>
  <c r="F153" i="5"/>
  <c r="K156" i="5"/>
  <c r="K169" i="5"/>
  <c r="AA175" i="5"/>
  <c r="V200" i="5"/>
  <c r="K146" i="5"/>
  <c r="F151" i="5"/>
  <c r="K154" i="5"/>
  <c r="F177" i="5"/>
  <c r="AA190" i="5"/>
  <c r="F192" i="5"/>
  <c r="P199" i="5"/>
  <c r="Q199" i="5" s="1"/>
  <c r="P128" i="5"/>
  <c r="Q128" i="5" s="1"/>
  <c r="AA130" i="5"/>
  <c r="AA142" i="5"/>
  <c r="K160" i="5"/>
  <c r="P186" i="5"/>
  <c r="Q186" i="5" s="1"/>
  <c r="AA202" i="5"/>
  <c r="K214" i="5"/>
  <c r="V123" i="5"/>
  <c r="F128" i="5"/>
  <c r="F139" i="5"/>
  <c r="V144" i="5"/>
  <c r="P152" i="5"/>
  <c r="Q152" i="5" s="1"/>
  <c r="V158" i="5"/>
  <c r="V162" i="5"/>
  <c r="V169" i="5"/>
  <c r="K175" i="5"/>
  <c r="V180" i="5"/>
  <c r="V188" i="5"/>
  <c r="AA189" i="5"/>
  <c r="K210" i="5"/>
  <c r="F36" i="5"/>
  <c r="V135" i="5"/>
  <c r="F144" i="5"/>
  <c r="K150" i="5"/>
  <c r="V159" i="5"/>
  <c r="P161" i="5"/>
  <c r="Q161" i="5" s="1"/>
  <c r="K165" i="5"/>
  <c r="V184" i="5"/>
  <c r="AA194" i="5"/>
  <c r="AA177" i="5"/>
  <c r="AA179" i="5"/>
  <c r="AA188" i="5"/>
  <c r="K201" i="5"/>
  <c r="AA214" i="5"/>
  <c r="P204" i="5"/>
  <c r="Q204" i="5" s="1"/>
  <c r="P213" i="5"/>
  <c r="Q213" i="5" s="1"/>
  <c r="V172" i="5"/>
  <c r="P190" i="5"/>
  <c r="Q190" i="5" s="1"/>
  <c r="V193" i="5"/>
  <c r="V194" i="5"/>
  <c r="P201" i="5"/>
  <c r="Q201" i="5" s="1"/>
  <c r="V204" i="5"/>
  <c r="P147" i="5"/>
  <c r="Q147" i="5" s="1"/>
  <c r="Q162" i="5"/>
  <c r="V170" i="5"/>
  <c r="V205" i="5"/>
  <c r="P216" i="5"/>
  <c r="Q216" i="5" s="1"/>
  <c r="F23" i="5"/>
  <c r="V24" i="5"/>
  <c r="V31" i="5"/>
  <c r="V39" i="5"/>
  <c r="K41" i="5"/>
  <c r="K23" i="5"/>
  <c r="AA24" i="5"/>
  <c r="V65" i="5"/>
  <c r="P67" i="5"/>
  <c r="Q67" i="5" s="1"/>
  <c r="F81" i="5"/>
  <c r="AA27" i="5"/>
  <c r="P34" i="5"/>
  <c r="Q34" i="5" s="1"/>
  <c r="P38" i="5"/>
  <c r="Q38" i="5" s="1"/>
  <c r="K39" i="5"/>
  <c r="K24" i="5"/>
  <c r="F28" i="5"/>
  <c r="V33" i="5"/>
  <c r="AA26" i="5"/>
  <c r="F29" i="5"/>
  <c r="F31" i="5"/>
  <c r="F34" i="5"/>
  <c r="K37" i="5"/>
  <c r="P42" i="5"/>
  <c r="Q42" i="5" s="1"/>
  <c r="P23" i="5"/>
  <c r="Q23" i="5" s="1"/>
  <c r="V25" i="5"/>
  <c r="K26" i="5"/>
  <c r="K38" i="5"/>
  <c r="AA47" i="5"/>
  <c r="K62" i="5"/>
  <c r="P69" i="5"/>
  <c r="Q69" i="5" s="1"/>
  <c r="AA50" i="5"/>
  <c r="V41" i="5"/>
  <c r="AA41" i="5"/>
  <c r="K44" i="5"/>
  <c r="AA45" i="5"/>
  <c r="V53" i="5"/>
  <c r="K71" i="5"/>
  <c r="V74" i="5"/>
  <c r="AA40" i="5"/>
  <c r="K56" i="5"/>
  <c r="F30" i="5"/>
  <c r="V44" i="5"/>
  <c r="AA58" i="5"/>
  <c r="K82" i="5"/>
  <c r="F25" i="5"/>
  <c r="AA25" i="5"/>
  <c r="V27" i="5"/>
  <c r="K29" i="5"/>
  <c r="F39" i="5"/>
  <c r="K28" i="5"/>
  <c r="P24" i="5"/>
  <c r="Q24" i="5" s="1"/>
  <c r="K30" i="5"/>
  <c r="AA30" i="5"/>
  <c r="AA33" i="5"/>
  <c r="F37" i="5"/>
  <c r="F43" i="5"/>
  <c r="F64" i="5"/>
  <c r="AA64" i="5"/>
  <c r="V38" i="5"/>
  <c r="AA42" i="5"/>
  <c r="V43" i="5"/>
  <c r="V47" i="5"/>
  <c r="K49" i="5"/>
  <c r="F54" i="5"/>
  <c r="F55" i="5"/>
  <c r="V59" i="5"/>
  <c r="K60" i="5"/>
  <c r="V75" i="5"/>
  <c r="P79" i="5"/>
  <c r="Q79" i="5" s="1"/>
  <c r="V66" i="5"/>
  <c r="V69" i="5"/>
  <c r="P71" i="5"/>
  <c r="Q71" i="5" s="1"/>
  <c r="V72" i="5"/>
  <c r="V83" i="5"/>
  <c r="V85" i="5"/>
  <c r="K94" i="5"/>
  <c r="AA61" i="5"/>
  <c r="P63" i="5"/>
  <c r="Q63" i="5" s="1"/>
  <c r="F66" i="5"/>
  <c r="AA80" i="5"/>
  <c r="AA103" i="5"/>
  <c r="K46" i="5"/>
  <c r="K51" i="5"/>
  <c r="AA56" i="5"/>
  <c r="K58" i="5"/>
  <c r="AA59" i="5"/>
  <c r="P60" i="5"/>
  <c r="Q60" i="5" s="1"/>
  <c r="V26" i="5"/>
  <c r="K34" i="5"/>
  <c r="V40" i="5"/>
  <c r="K42" i="5"/>
  <c r="V42" i="5"/>
  <c r="P43" i="5"/>
  <c r="Q43" i="5" s="1"/>
  <c r="AA43" i="5"/>
  <c r="P48" i="5"/>
  <c r="Q48" i="5" s="1"/>
  <c r="V54" i="5"/>
  <c r="P61" i="5"/>
  <c r="Q61" i="5" s="1"/>
  <c r="F62" i="5"/>
  <c r="AA67" i="5"/>
  <c r="AA70" i="5"/>
  <c r="K72" i="5"/>
  <c r="F79" i="5"/>
  <c r="P81" i="5"/>
  <c r="Q81" i="5" s="1"/>
  <c r="AA81" i="5"/>
  <c r="F83" i="5"/>
  <c r="P87" i="5"/>
  <c r="Q87" i="5" s="1"/>
  <c r="K92" i="5"/>
  <c r="AA98" i="5"/>
  <c r="V46" i="5"/>
  <c r="F53" i="5"/>
  <c r="P58" i="5"/>
  <c r="Q58" i="5" s="1"/>
  <c r="F61" i="5"/>
  <c r="K66" i="5"/>
  <c r="V84" i="5"/>
  <c r="K85" i="5"/>
  <c r="P88" i="5"/>
  <c r="Q88" i="5" s="1"/>
  <c r="V94" i="5"/>
  <c r="K102" i="5"/>
  <c r="AA79" i="5"/>
  <c r="V86" i="5"/>
  <c r="V90" i="5"/>
  <c r="F98" i="5"/>
  <c r="P47" i="5"/>
  <c r="Q47" i="5" s="1"/>
  <c r="F50" i="5"/>
  <c r="F69" i="5"/>
  <c r="AA71" i="5"/>
  <c r="F76" i="5"/>
  <c r="V77" i="5"/>
  <c r="F78" i="5"/>
  <c r="K79" i="5"/>
  <c r="K83" i="5"/>
  <c r="P85" i="5"/>
  <c r="Q85" i="5" s="1"/>
  <c r="AA90" i="5"/>
  <c r="P55" i="5"/>
  <c r="Q55" i="5" s="1"/>
  <c r="F42" i="5"/>
  <c r="V48" i="5"/>
  <c r="V52" i="5"/>
  <c r="F58" i="5"/>
  <c r="V58" i="5"/>
  <c r="K63" i="5"/>
  <c r="F67" i="5"/>
  <c r="V70" i="5"/>
  <c r="F73" i="5"/>
  <c r="F74" i="5"/>
  <c r="AA87" i="5"/>
  <c r="F90" i="5"/>
  <c r="AA91" i="5"/>
  <c r="V91" i="5"/>
  <c r="F93" i="5"/>
  <c r="K98" i="5"/>
  <c r="K108" i="5"/>
  <c r="K90" i="5"/>
  <c r="P97" i="5"/>
  <c r="Q97" i="5" s="1"/>
  <c r="F100" i="5"/>
  <c r="P102" i="5"/>
  <c r="Q102" i="5" s="1"/>
  <c r="F109" i="5"/>
  <c r="F86" i="5"/>
  <c r="F87" i="5"/>
  <c r="F88" i="5"/>
  <c r="F89" i="5"/>
  <c r="P89" i="5"/>
  <c r="Q89" i="5" s="1"/>
  <c r="K91" i="5"/>
  <c r="AA96" i="5"/>
  <c r="P98" i="5"/>
  <c r="Q98" i="5" s="1"/>
  <c r="V102" i="5"/>
  <c r="AA107" i="5"/>
  <c r="AA68" i="5"/>
  <c r="K93" i="5"/>
  <c r="P94" i="5"/>
  <c r="Q94" i="5" s="1"/>
  <c r="F106" i="5"/>
  <c r="V106" i="5"/>
  <c r="F65" i="5"/>
  <c r="P68" i="5"/>
  <c r="Q68" i="5" s="1"/>
  <c r="V78" i="5"/>
  <c r="F82" i="5"/>
  <c r="AA82" i="5"/>
  <c r="K88" i="5"/>
  <c r="P90" i="5"/>
  <c r="Q90" i="5" s="1"/>
  <c r="AA97" i="5"/>
  <c r="AA92" i="5"/>
  <c r="V98" i="5"/>
  <c r="P105" i="5"/>
  <c r="Q105" i="5" s="1"/>
  <c r="AA106" i="5"/>
  <c r="K89" i="5"/>
  <c r="P93" i="5"/>
  <c r="Q93" i="5" s="1"/>
  <c r="F94" i="5"/>
  <c r="K96" i="5"/>
  <c r="V105" i="5"/>
  <c r="AA94" i="5"/>
  <c r="F99" i="5"/>
  <c r="AA100" i="5"/>
  <c r="P104" i="5"/>
  <c r="Q104" i="5" s="1"/>
  <c r="V112" i="5"/>
  <c r="K114" i="5"/>
  <c r="V108" i="5"/>
  <c r="F111" i="5"/>
  <c r="AA102" i="5"/>
  <c r="K105" i="5"/>
  <c r="K119" i="5"/>
  <c r="AA119" i="5"/>
  <c r="P125" i="5"/>
  <c r="Q125" i="5" s="1"/>
  <c r="V115" i="5"/>
  <c r="F117" i="5"/>
  <c r="K111" i="5"/>
  <c r="AA113" i="5"/>
  <c r="P103" i="5"/>
  <c r="Q103" i="5" s="1"/>
  <c r="K104" i="5"/>
  <c r="V110" i="5"/>
  <c r="P119" i="5"/>
  <c r="Q119" i="5" s="1"/>
  <c r="F107" i="5"/>
  <c r="K113" i="5"/>
  <c r="K115" i="5"/>
  <c r="K101" i="5"/>
  <c r="P109" i="5"/>
  <c r="Q109" i="5" s="1"/>
  <c r="AA110" i="5"/>
  <c r="AA111" i="5"/>
  <c r="P112" i="5"/>
  <c r="Q112" i="5" s="1"/>
  <c r="F118" i="5"/>
  <c r="K122" i="5"/>
  <c r="AA123" i="5"/>
  <c r="K129" i="5"/>
  <c r="K131" i="5"/>
  <c r="K133" i="5"/>
  <c r="F134" i="5"/>
  <c r="K142" i="5"/>
  <c r="P115" i="5"/>
  <c r="Q115" i="5" s="1"/>
  <c r="AA122" i="5"/>
  <c r="K125" i="5"/>
  <c r="P131" i="5"/>
  <c r="Q131" i="5" s="1"/>
  <c r="P135" i="5"/>
  <c r="Q135" i="5" s="1"/>
  <c r="AA112" i="5"/>
  <c r="P113" i="5"/>
  <c r="Q113" i="5" s="1"/>
  <c r="F116" i="5"/>
  <c r="K121" i="5"/>
  <c r="AA121" i="5"/>
  <c r="K126" i="5"/>
  <c r="K130" i="5"/>
  <c r="AA138" i="5"/>
  <c r="K116" i="5"/>
  <c r="K117" i="5"/>
  <c r="F155" i="5"/>
  <c r="F122" i="5"/>
  <c r="V125" i="5"/>
  <c r="V129" i="5"/>
  <c r="P130" i="5"/>
  <c r="Q130" i="5" s="1"/>
  <c r="F137" i="5"/>
  <c r="P141" i="5"/>
  <c r="Q141" i="5" s="1"/>
  <c r="V130" i="5"/>
  <c r="P132" i="5"/>
  <c r="Q132" i="5" s="1"/>
  <c r="AA135" i="5"/>
  <c r="K139" i="5"/>
  <c r="AA139" i="5"/>
  <c r="V141" i="5"/>
  <c r="AA115" i="5"/>
  <c r="P116" i="5"/>
  <c r="Q116" i="5" s="1"/>
  <c r="P117" i="5"/>
  <c r="Q117" i="5" s="1"/>
  <c r="AA118" i="5"/>
  <c r="AA131" i="5"/>
  <c r="F133" i="5"/>
  <c r="AA141" i="5"/>
  <c r="P124" i="5"/>
  <c r="Q124" i="5" s="1"/>
  <c r="F129" i="5"/>
  <c r="P148" i="5"/>
  <c r="Q148" i="5" s="1"/>
  <c r="V140" i="5"/>
  <c r="F141" i="5"/>
  <c r="AA143" i="5"/>
  <c r="P153" i="5"/>
  <c r="Q153" i="5" s="1"/>
  <c r="F126" i="5"/>
  <c r="P144" i="5"/>
  <c r="Q144" i="5" s="1"/>
  <c r="F149" i="5"/>
  <c r="K123" i="5"/>
  <c r="F124" i="5"/>
  <c r="K140" i="5"/>
  <c r="V142" i="5"/>
  <c r="P146" i="5"/>
  <c r="Q146" i="5" s="1"/>
  <c r="F150" i="5"/>
  <c r="K151" i="5"/>
  <c r="K155" i="5"/>
  <c r="AA160" i="5"/>
  <c r="P133" i="5"/>
  <c r="Q133" i="5" s="1"/>
  <c r="P134" i="5"/>
  <c r="Q134" i="5" s="1"/>
  <c r="F146" i="5"/>
  <c r="K149" i="5"/>
  <c r="V161" i="5"/>
  <c r="K127" i="5"/>
  <c r="F132" i="5"/>
  <c r="K135" i="5"/>
  <c r="K141" i="5"/>
  <c r="V145" i="5"/>
  <c r="AA151" i="5"/>
  <c r="V154" i="5"/>
  <c r="AA157" i="5"/>
  <c r="V143" i="5"/>
  <c r="K147" i="5"/>
  <c r="K157" i="5"/>
  <c r="V126" i="5"/>
  <c r="K143" i="5"/>
  <c r="AA147" i="5"/>
  <c r="AA150" i="5"/>
  <c r="F152" i="5"/>
  <c r="K153" i="5"/>
  <c r="V155" i="5"/>
  <c r="F130" i="5"/>
  <c r="V138" i="5"/>
  <c r="V149" i="5"/>
  <c r="V152" i="5"/>
  <c r="K158" i="5"/>
  <c r="P149" i="5"/>
  <c r="Q149" i="5" s="1"/>
  <c r="V156" i="5"/>
  <c r="F158" i="5"/>
  <c r="K162" i="5"/>
  <c r="F166" i="5"/>
  <c r="P169" i="5"/>
  <c r="Q169" i="5" s="1"/>
  <c r="P171" i="5"/>
  <c r="Q171" i="5" s="1"/>
  <c r="K177" i="5"/>
  <c r="F170" i="5"/>
  <c r="Q177" i="5"/>
  <c r="K166" i="5"/>
  <c r="K168" i="5"/>
  <c r="P180" i="5"/>
  <c r="Q180" i="5" s="1"/>
  <c r="F186" i="5"/>
  <c r="F164" i="5"/>
  <c r="F176" i="5"/>
  <c r="V179" i="5"/>
  <c r="F185" i="5"/>
  <c r="F156" i="5"/>
  <c r="P159" i="5"/>
  <c r="Q159" i="5" s="1"/>
  <c r="AA161" i="5"/>
  <c r="V165" i="5"/>
  <c r="P167" i="5"/>
  <c r="Q167" i="5" s="1"/>
  <c r="AA171" i="5"/>
  <c r="K173" i="5"/>
  <c r="F147" i="5"/>
  <c r="K164" i="5"/>
  <c r="F165" i="5"/>
  <c r="K161" i="5"/>
  <c r="AA162" i="5"/>
  <c r="V166" i="5"/>
  <c r="V163" i="5"/>
  <c r="AA172" i="5"/>
  <c r="F181" i="5"/>
  <c r="P163" i="5"/>
  <c r="Q163" i="5" s="1"/>
  <c r="AA163" i="5"/>
  <c r="P172" i="5"/>
  <c r="Q172" i="5" s="1"/>
  <c r="P174" i="5"/>
  <c r="Q174" i="5" s="1"/>
  <c r="F178" i="5"/>
  <c r="V178" i="5"/>
  <c r="V183" i="5"/>
  <c r="AA166" i="5"/>
  <c r="AA176" i="5"/>
  <c r="K159" i="5"/>
  <c r="F160" i="5"/>
  <c r="F172" i="5"/>
  <c r="P173" i="5"/>
  <c r="Q173" i="5" s="1"/>
  <c r="V174" i="5"/>
  <c r="AA178" i="5"/>
  <c r="AA181" i="5"/>
  <c r="AA183" i="5"/>
  <c r="V177" i="5"/>
  <c r="F180" i="5"/>
  <c r="V182" i="5"/>
  <c r="P165" i="5"/>
  <c r="Q165" i="5" s="1"/>
  <c r="F167" i="5"/>
  <c r="F168" i="5"/>
  <c r="K171" i="5"/>
  <c r="F174" i="5"/>
  <c r="F184" i="5"/>
  <c r="V160" i="5"/>
  <c r="K163" i="5"/>
  <c r="V168" i="5"/>
  <c r="K174" i="5"/>
  <c r="P178" i="5"/>
  <c r="Q178" i="5" s="1"/>
  <c r="P181" i="5"/>
  <c r="Q181" i="5" s="1"/>
  <c r="AA182" i="5"/>
  <c r="AA184" i="5"/>
  <c r="P185" i="5"/>
  <c r="Q185" i="5" s="1"/>
  <c r="K191" i="5"/>
  <c r="AA192" i="5"/>
  <c r="F195" i="5"/>
  <c r="AA203" i="5"/>
  <c r="P194" i="5"/>
  <c r="Q194" i="5" s="1"/>
  <c r="V196" i="5"/>
  <c r="K202" i="5"/>
  <c r="V186" i="5"/>
  <c r="V187" i="5"/>
  <c r="K189" i="5"/>
  <c r="K195" i="5"/>
  <c r="P197" i="5"/>
  <c r="Q197" i="5" s="1"/>
  <c r="K203" i="5"/>
  <c r="K206" i="5"/>
  <c r="F175" i="5"/>
  <c r="F182" i="5"/>
  <c r="F196" i="5"/>
  <c r="AA196" i="5"/>
  <c r="K187" i="5"/>
  <c r="V197" i="5"/>
  <c r="V202" i="5"/>
  <c r="F199" i="5"/>
  <c r="AA199" i="5"/>
  <c r="V189" i="5"/>
  <c r="F191" i="5"/>
  <c r="V192" i="5"/>
  <c r="P193" i="5"/>
  <c r="Q193" i="5" s="1"/>
  <c r="K199" i="5"/>
  <c r="F203" i="5"/>
  <c r="V203" i="5"/>
  <c r="V206" i="5"/>
  <c r="P210" i="5"/>
  <c r="Q210" i="5" s="1"/>
  <c r="F212" i="5"/>
  <c r="P192" i="5"/>
  <c r="Q192" i="5" s="1"/>
  <c r="F194" i="5"/>
  <c r="V195" i="5"/>
  <c r="K204" i="5"/>
  <c r="AA204" i="5"/>
  <c r="P205" i="5"/>
  <c r="Q205" i="5" s="1"/>
  <c r="F206" i="5"/>
  <c r="F215" i="5"/>
  <c r="K217" i="5"/>
  <c r="AA212" i="5"/>
  <c r="V216" i="5"/>
  <c r="K212" i="5"/>
  <c r="P214" i="5"/>
  <c r="Q214" i="5" s="1"/>
  <c r="F216" i="5"/>
  <c r="P217" i="5"/>
  <c r="Q217" i="5" s="1"/>
  <c r="V199" i="5"/>
  <c r="F207" i="5"/>
  <c r="V207" i="5"/>
  <c r="F210" i="5"/>
  <c r="V211" i="5"/>
  <c r="F213" i="5"/>
  <c r="F189" i="5"/>
  <c r="F190" i="5"/>
  <c r="V191" i="5"/>
  <c r="K200" i="5"/>
  <c r="AA200" i="5"/>
  <c r="K208" i="5"/>
  <c r="AA208" i="5"/>
  <c r="P209" i="5"/>
  <c r="Q209" i="5" s="1"/>
  <c r="V214" i="5"/>
  <c r="AA216" i="5"/>
  <c r="V217" i="5"/>
  <c r="F211" i="5"/>
  <c r="K213" i="5"/>
  <c r="K216" i="5"/>
  <c r="F209" i="5"/>
  <c r="V209" i="5"/>
  <c r="V212" i="5"/>
  <c r="F214" i="5"/>
  <c r="V215" i="5"/>
  <c r="AA217" i="5"/>
  <c r="AA209" i="5"/>
  <c r="AA213" i="5"/>
  <c r="K21" i="5"/>
  <c r="K22" i="5"/>
  <c r="AA22" i="5"/>
  <c r="AA21" i="5"/>
  <c r="K20" i="5"/>
  <c r="V22" i="5"/>
  <c r="AA20" i="5"/>
  <c r="K19" i="5"/>
  <c r="AA19" i="5"/>
  <c r="R81" i="5" l="1" a="1"/>
  <c r="R81" i="5" s="1"/>
  <c r="R61" i="5" a="1"/>
  <c r="R61" i="5" s="1"/>
  <c r="AD68" i="5"/>
  <c r="AD108" i="5"/>
  <c r="AD98" i="5"/>
  <c r="AD18" i="5"/>
  <c r="AD38" i="5"/>
  <c r="AD178" i="5"/>
  <c r="T88" i="5"/>
  <c r="AD188" i="5"/>
  <c r="AD198" i="5"/>
  <c r="AD78" i="5"/>
  <c r="AD88" i="5"/>
  <c r="AD208" i="5"/>
  <c r="AD168" i="5"/>
  <c r="AD148" i="5"/>
  <c r="AD48" i="5"/>
  <c r="AD158" i="5"/>
  <c r="AD118" i="5"/>
  <c r="AD28" i="5"/>
  <c r="AD128" i="5"/>
  <c r="Y108" i="5"/>
  <c r="Y58" i="5"/>
  <c r="Y38" i="5"/>
  <c r="AD138" i="5"/>
  <c r="Y78" i="5"/>
  <c r="Y68" i="5"/>
  <c r="Y198" i="5"/>
  <c r="Y98" i="5"/>
  <c r="Y158" i="5"/>
  <c r="AD58" i="5"/>
  <c r="Y148" i="5"/>
  <c r="Y88" i="5"/>
  <c r="Y208" i="5"/>
  <c r="Y168" i="5"/>
  <c r="Y188" i="5"/>
  <c r="Y128" i="5"/>
  <c r="Y28" i="5"/>
  <c r="Y138" i="5"/>
  <c r="Y48" i="5"/>
  <c r="Y18" i="5"/>
  <c r="Y178" i="5"/>
  <c r="Y118" i="5"/>
  <c r="T208" i="5"/>
  <c r="T108" i="5"/>
  <c r="T148" i="5"/>
  <c r="T188" i="5"/>
  <c r="T128" i="5"/>
  <c r="T168" i="5"/>
  <c r="T48" i="5"/>
  <c r="T28" i="5"/>
  <c r="T68" i="5"/>
  <c r="N58" i="5"/>
  <c r="I88" i="5"/>
  <c r="N108" i="5"/>
  <c r="I28" i="5"/>
  <c r="I68" i="5"/>
  <c r="I108" i="5"/>
  <c r="I18" i="5"/>
  <c r="I38" i="5"/>
  <c r="I48" i="5"/>
  <c r="I188" i="5"/>
  <c r="X168" i="5"/>
  <c r="N208" i="5"/>
  <c r="I168" i="5"/>
  <c r="N198" i="5"/>
  <c r="I208" i="5"/>
  <c r="I178" i="5"/>
  <c r="I58" i="5"/>
  <c r="I98" i="5"/>
  <c r="N118" i="5"/>
  <c r="N68" i="5"/>
  <c r="N28" i="5"/>
  <c r="N38" i="5"/>
  <c r="N88" i="5"/>
  <c r="I78" i="5"/>
  <c r="I128" i="5"/>
  <c r="N18" i="5"/>
  <c r="N148" i="5"/>
  <c r="N178" i="5"/>
  <c r="I158" i="5"/>
  <c r="N98" i="5"/>
  <c r="I138" i="5"/>
  <c r="N188" i="5"/>
  <c r="N138" i="5"/>
  <c r="N128" i="5"/>
  <c r="I148" i="5"/>
  <c r="N168" i="5"/>
  <c r="S128" i="5"/>
  <c r="N48" i="5"/>
  <c r="N158" i="5"/>
  <c r="I198" i="5"/>
  <c r="N78" i="5"/>
  <c r="AC18" i="5"/>
  <c r="I118" i="5"/>
  <c r="X148" i="5"/>
  <c r="AC178" i="5"/>
  <c r="AC148" i="5"/>
  <c r="AC108" i="5"/>
  <c r="AC158" i="5"/>
  <c r="AC138" i="5"/>
  <c r="AC48" i="5"/>
  <c r="AC28" i="5"/>
  <c r="AC128" i="5"/>
  <c r="AC208" i="5"/>
  <c r="AC38" i="5"/>
  <c r="AC118" i="5"/>
  <c r="AC78" i="5"/>
  <c r="AC88" i="5"/>
  <c r="AC198" i="5"/>
  <c r="AC188" i="5"/>
  <c r="AC98" i="5"/>
  <c r="AC68" i="5"/>
  <c r="AC58" i="5"/>
  <c r="AC168" i="5"/>
  <c r="X198" i="5"/>
  <c r="X108" i="5"/>
  <c r="X138" i="5"/>
  <c r="X48" i="5"/>
  <c r="X18" i="5"/>
  <c r="X208" i="5"/>
  <c r="X158" i="5"/>
  <c r="X88" i="5"/>
  <c r="X68" i="5"/>
  <c r="X128" i="5"/>
  <c r="X118" i="5"/>
  <c r="X78" i="5"/>
  <c r="X38" i="5"/>
  <c r="X28" i="5"/>
  <c r="H68" i="5"/>
  <c r="X178" i="5"/>
  <c r="X188" i="5"/>
  <c r="X98" i="5"/>
  <c r="X58" i="5"/>
  <c r="M118" i="5"/>
  <c r="M68" i="5"/>
  <c r="M78" i="5"/>
  <c r="M18" i="5"/>
  <c r="M148" i="5"/>
  <c r="M108" i="5"/>
  <c r="M158" i="5"/>
  <c r="M128" i="5"/>
  <c r="H38" i="5"/>
  <c r="H48" i="5"/>
  <c r="M208" i="5"/>
  <c r="M188" i="5"/>
  <c r="M98" i="5"/>
  <c r="M88" i="5"/>
  <c r="M48" i="5"/>
  <c r="M178" i="5"/>
  <c r="M38" i="5"/>
  <c r="M168" i="5"/>
  <c r="M198" i="5"/>
  <c r="M28" i="5"/>
  <c r="S208" i="5"/>
  <c r="H128" i="5"/>
  <c r="S68" i="5"/>
  <c r="S108" i="5"/>
  <c r="H148" i="5"/>
  <c r="H58" i="5"/>
  <c r="H108" i="5"/>
  <c r="H118" i="5"/>
  <c r="H138" i="5"/>
  <c r="S188" i="5"/>
  <c r="S148" i="5"/>
  <c r="H18" i="5"/>
  <c r="M58" i="5"/>
  <c r="S48" i="5"/>
  <c r="H78" i="5"/>
  <c r="H98" i="5"/>
  <c r="H88" i="5"/>
  <c r="S168" i="5"/>
  <c r="M138" i="5"/>
  <c r="S88" i="5"/>
  <c r="S28" i="5"/>
  <c r="H168" i="5"/>
  <c r="H158" i="5"/>
  <c r="H28" i="5"/>
  <c r="H178" i="5"/>
  <c r="H188" i="5"/>
  <c r="H198" i="5"/>
  <c r="H208" i="5"/>
  <c r="R106" i="5" a="1"/>
  <c r="R106" i="5" s="1"/>
  <c r="Q182" i="5"/>
  <c r="R123" i="5" a="1"/>
  <c r="R123" i="5" s="1"/>
  <c r="R126" i="5" a="1"/>
  <c r="R126" i="5" s="1"/>
  <c r="R46" i="5" a="1"/>
  <c r="R46" i="5" s="1"/>
  <c r="R142" i="5" a="1"/>
  <c r="R142" i="5" s="1"/>
  <c r="R44" i="5" a="1"/>
  <c r="R44" i="5" s="1"/>
  <c r="R66" i="5" a="1"/>
  <c r="R66" i="5" s="1"/>
  <c r="R84" i="5" a="1"/>
  <c r="R84" i="5" s="1"/>
  <c r="Q187" i="5"/>
  <c r="Q207" i="5"/>
  <c r="R62" i="5" a="1"/>
  <c r="R62" i="5" s="1"/>
  <c r="R183" i="5" a="1"/>
  <c r="R183" i="5" s="1"/>
  <c r="S178" i="5" s="1"/>
  <c r="R122" i="5" a="1"/>
  <c r="R122" i="5" s="1"/>
  <c r="R203" i="5" a="1"/>
  <c r="R203" i="5" s="1"/>
  <c r="R22" i="5" a="1"/>
  <c r="R22" i="5" s="1"/>
  <c r="R163" i="5" a="1"/>
  <c r="R163" i="5" s="1"/>
  <c r="S158" i="5" s="1"/>
  <c r="R67" i="5" a="1"/>
  <c r="R67" i="5" s="1"/>
  <c r="R143" i="5" a="1"/>
  <c r="R143" i="5" s="1"/>
  <c r="R26" i="5" a="1"/>
  <c r="R26" i="5" s="1"/>
  <c r="R102" i="5" a="1"/>
  <c r="R102" i="5" s="1"/>
  <c r="R38" i="5" a="1"/>
  <c r="R38" i="5" s="1"/>
  <c r="R85" i="5" a="1"/>
  <c r="R85" i="5" s="1"/>
  <c r="R107" i="5" a="1"/>
  <c r="R107" i="5" s="1"/>
  <c r="R147" i="5" a="1"/>
  <c r="R147" i="5" s="1"/>
  <c r="R83" i="5" a="1"/>
  <c r="R83" i="5" s="1"/>
  <c r="R43" i="5" a="1"/>
  <c r="R43" i="5" s="1"/>
  <c r="R104" i="5" a="1"/>
  <c r="R104" i="5" s="1"/>
  <c r="R127" i="5" a="1"/>
  <c r="R127" i="5" s="1"/>
  <c r="R42" i="5" a="1"/>
  <c r="R42" i="5" s="1"/>
  <c r="R86" i="5" a="1"/>
  <c r="R86" i="5" s="1"/>
  <c r="R146" i="5" a="1"/>
  <c r="R146" i="5" s="1"/>
  <c r="R24" i="5" a="1"/>
  <c r="R24" i="5" s="1"/>
  <c r="R103" i="5" a="1"/>
  <c r="R103" i="5" s="1"/>
  <c r="R23" i="5" a="1"/>
  <c r="R23" i="5" s="1"/>
  <c r="R124" i="5" a="1"/>
  <c r="R124" i="5" s="1"/>
  <c r="R63" i="5" a="1"/>
  <c r="R63" i="5" s="1"/>
  <c r="R47" i="5" a="1"/>
  <c r="R47" i="5" s="1"/>
  <c r="R82" i="5" a="1"/>
  <c r="R82" i="5" s="1"/>
  <c r="R205" i="5" a="1"/>
  <c r="R205" i="5" s="1"/>
  <c r="R87" i="5" a="1"/>
  <c r="R87" i="5" s="1"/>
  <c r="G35" i="10"/>
  <c r="D35" i="10"/>
  <c r="C35" i="10"/>
  <c r="G34" i="10"/>
  <c r="D34" i="10"/>
  <c r="C34" i="10"/>
  <c r="G33" i="10"/>
  <c r="D33" i="10"/>
  <c r="C33" i="10"/>
  <c r="G32" i="10"/>
  <c r="D32" i="10"/>
  <c r="C32" i="10"/>
  <c r="G31" i="10"/>
  <c r="D31" i="10"/>
  <c r="C31" i="10"/>
  <c r="G30" i="10"/>
  <c r="D30" i="10"/>
  <c r="C30" i="10"/>
  <c r="G29" i="10"/>
  <c r="D29" i="10"/>
  <c r="C29" i="10"/>
  <c r="G28" i="10"/>
  <c r="D28" i="10"/>
  <c r="C28" i="10"/>
  <c r="G27" i="10"/>
  <c r="D27" i="10"/>
  <c r="C27" i="10"/>
  <c r="G26" i="10"/>
  <c r="D26" i="10"/>
  <c r="C26" i="10"/>
  <c r="G25" i="10"/>
  <c r="D25" i="10"/>
  <c r="C25" i="10"/>
  <c r="G24" i="10"/>
  <c r="D24" i="10"/>
  <c r="C24" i="10"/>
  <c r="G23" i="10"/>
  <c r="D23" i="10"/>
  <c r="C23" i="10"/>
  <c r="G22" i="10"/>
  <c r="D22" i="10"/>
  <c r="C22" i="10"/>
  <c r="G21" i="10"/>
  <c r="D21" i="10"/>
  <c r="C21" i="10"/>
  <c r="G20" i="10"/>
  <c r="D20" i="10"/>
  <c r="C20" i="10"/>
  <c r="G19" i="10"/>
  <c r="D19" i="10"/>
  <c r="C19" i="10"/>
  <c r="G18" i="10"/>
  <c r="D18" i="10"/>
  <c r="C18" i="10"/>
  <c r="G17" i="10"/>
  <c r="D17" i="10"/>
  <c r="C17" i="10"/>
  <c r="G16" i="10"/>
  <c r="D16" i="10"/>
  <c r="C16" i="10"/>
  <c r="G15" i="10"/>
  <c r="D15" i="10"/>
  <c r="C15" i="10"/>
  <c r="G14" i="10"/>
  <c r="D14" i="10"/>
  <c r="C14" i="10"/>
  <c r="G13" i="10"/>
  <c r="D13" i="10"/>
  <c r="C13" i="10"/>
  <c r="G12" i="10"/>
  <c r="D12" i="10"/>
  <c r="C12" i="10"/>
  <c r="G11" i="10"/>
  <c r="D11" i="10"/>
  <c r="C11" i="10"/>
  <c r="G10" i="10"/>
  <c r="D10" i="10"/>
  <c r="C10" i="10"/>
  <c r="G9" i="10"/>
  <c r="D9" i="10"/>
  <c r="C9" i="10"/>
  <c r="G8" i="10"/>
  <c r="D8" i="10"/>
  <c r="C8" i="10"/>
  <c r="D7" i="10"/>
  <c r="C7" i="10"/>
  <c r="D6" i="10"/>
  <c r="C6" i="10"/>
  <c r="V22" i="7" l="1" a="1"/>
  <c r="V22" i="7" s="1"/>
  <c r="O22" i="7" a="1"/>
  <c r="O22" i="7" s="1"/>
  <c r="U22" i="7" a="1"/>
  <c r="U22" i="7" s="1"/>
  <c r="M22" i="7" a="1"/>
  <c r="M22" i="7" s="1"/>
  <c r="T22" i="7" a="1"/>
  <c r="T22" i="7" s="1"/>
  <c r="S22" i="7" a="1"/>
  <c r="S22" i="7" s="1"/>
  <c r="R22" i="7" a="1"/>
  <c r="R22" i="7" s="1"/>
  <c r="Q22" i="7" a="1"/>
  <c r="Q22" i="7" s="1"/>
  <c r="N22" i="7" a="1"/>
  <c r="N22" i="7" s="1"/>
  <c r="P22" i="7" a="1"/>
  <c r="P22" i="7" s="1"/>
  <c r="V30" i="7" a="1"/>
  <c r="V30" i="7" s="1"/>
  <c r="N30" i="7" a="1"/>
  <c r="N30" i="7" s="1"/>
  <c r="U30" i="7" a="1"/>
  <c r="U30" i="7" s="1"/>
  <c r="M30" i="7" a="1"/>
  <c r="M30" i="7" s="1"/>
  <c r="T30" i="7" a="1"/>
  <c r="T30" i="7" s="1"/>
  <c r="S30" i="7" a="1"/>
  <c r="S30" i="7" s="1"/>
  <c r="R30" i="7" a="1"/>
  <c r="R30" i="7" s="1"/>
  <c r="Q30" i="7" a="1"/>
  <c r="Q30" i="7" s="1"/>
  <c r="O30" i="7" a="1"/>
  <c r="O30" i="7" s="1"/>
  <c r="P30" i="7" a="1"/>
  <c r="P30" i="7" s="1"/>
  <c r="V13" i="7" a="1"/>
  <c r="V13" i="7" s="1"/>
  <c r="Q13" i="7" a="1"/>
  <c r="Q13" i="7" s="1"/>
  <c r="P13" i="7" a="1"/>
  <c r="P13" i="7" s="1"/>
  <c r="U13" i="7" a="1"/>
  <c r="U13" i="7" s="1"/>
  <c r="O13" i="7" a="1"/>
  <c r="O13" i="7" s="1"/>
  <c r="T13" i="7" a="1"/>
  <c r="T13" i="7" s="1"/>
  <c r="S13" i="7" a="1"/>
  <c r="S13" i="7" s="1"/>
  <c r="R13" i="7" a="1"/>
  <c r="R13" i="7" s="1"/>
  <c r="N13" i="7" a="1"/>
  <c r="N13" i="7" s="1"/>
  <c r="M13" i="7" a="1"/>
  <c r="M13" i="7" s="1"/>
  <c r="V21" i="7" a="1"/>
  <c r="V21" i="7" s="1"/>
  <c r="P21" i="7" a="1"/>
  <c r="P21" i="7" s="1"/>
  <c r="T21" i="7" a="1"/>
  <c r="T21" i="7" s="1"/>
  <c r="O21" i="7" a="1"/>
  <c r="O21" i="7" s="1"/>
  <c r="S21" i="7" a="1"/>
  <c r="S21" i="7" s="1"/>
  <c r="N21" i="7" a="1"/>
  <c r="N21" i="7" s="1"/>
  <c r="M21" i="7" a="1"/>
  <c r="M21" i="7" s="1"/>
  <c r="R21" i="7" a="1"/>
  <c r="R21" i="7" s="1"/>
  <c r="U21" i="7" a="1"/>
  <c r="U21" i="7" s="1"/>
  <c r="Q21" i="7" a="1"/>
  <c r="Q21" i="7" s="1"/>
  <c r="U29" i="7" a="1"/>
  <c r="U29" i="7" s="1"/>
  <c r="O29" i="7" a="1"/>
  <c r="O29" i="7" s="1"/>
  <c r="T29" i="7" a="1"/>
  <c r="T29" i="7" s="1"/>
  <c r="S29" i="7" a="1"/>
  <c r="S29" i="7" s="1"/>
  <c r="N29" i="7" a="1"/>
  <c r="N29" i="7" s="1"/>
  <c r="M29" i="7" a="1"/>
  <c r="M29" i="7" s="1"/>
  <c r="R29" i="7" a="1"/>
  <c r="R29" i="7" s="1"/>
  <c r="Q29" i="7" a="1"/>
  <c r="Q29" i="7" s="1"/>
  <c r="V29" i="7" a="1"/>
  <c r="V29" i="7" s="1"/>
  <c r="P29" i="7" a="1"/>
  <c r="P29" i="7" s="1"/>
  <c r="Q14" i="7" a="1"/>
  <c r="Q14" i="7" s="1"/>
  <c r="O14" i="7" a="1"/>
  <c r="O14" i="7" s="1"/>
  <c r="V14" i="7" a="1"/>
  <c r="V14" i="7" s="1"/>
  <c r="N14" i="7" a="1"/>
  <c r="N14" i="7" s="1"/>
  <c r="U14" i="7" a="1"/>
  <c r="U14" i="7" s="1"/>
  <c r="M14" i="7" a="1"/>
  <c r="M14" i="7" s="1"/>
  <c r="T14" i="7" a="1"/>
  <c r="T14" i="7" s="1"/>
  <c r="S14" i="7" a="1"/>
  <c r="S14" i="7" s="1"/>
  <c r="R14" i="7" a="1"/>
  <c r="R14" i="7" s="1"/>
  <c r="P14" i="7" a="1"/>
  <c r="P14" i="7" s="1"/>
  <c r="T36" i="7" a="1"/>
  <c r="T36" i="7" s="1"/>
  <c r="S36" i="7" a="1"/>
  <c r="S36" i="7" s="1"/>
  <c r="R36" i="7" a="1"/>
  <c r="R36" i="7" s="1"/>
  <c r="Q36" i="7" a="1"/>
  <c r="Q36" i="7" s="1"/>
  <c r="N36" i="7" a="1"/>
  <c r="N36" i="7" s="1"/>
  <c r="P36" i="7" a="1"/>
  <c r="P36" i="7" s="1"/>
  <c r="V36" i="7" a="1"/>
  <c r="V36" i="7" s="1"/>
  <c r="O36" i="7" a="1"/>
  <c r="O36" i="7" s="1"/>
  <c r="U36" i="7" a="1"/>
  <c r="U36" i="7" s="1"/>
  <c r="M36" i="7" a="1"/>
  <c r="M36" i="7" s="1"/>
  <c r="T11" i="7" a="1"/>
  <c r="T11" i="7" s="1"/>
  <c r="N11" i="7" a="1"/>
  <c r="N11" i="7" s="1"/>
  <c r="S11" i="7" a="1"/>
  <c r="S11" i="7" s="1"/>
  <c r="V11" i="7" a="1"/>
  <c r="V11" i="7" s="1"/>
  <c r="M11" i="7" a="1"/>
  <c r="M11" i="7" s="1"/>
  <c r="U11" i="7" a="1"/>
  <c r="U11" i="7" s="1"/>
  <c r="O11" i="7" a="1"/>
  <c r="O11" i="7" s="1"/>
  <c r="P11" i="7" a="1"/>
  <c r="P11" i="7" s="1"/>
  <c r="R19" i="7" a="1"/>
  <c r="R19" i="7" s="1"/>
  <c r="V19" i="7" a="1"/>
  <c r="V19" i="7" s="1"/>
  <c r="U19" i="7" a="1"/>
  <c r="U19" i="7" s="1"/>
  <c r="P19" i="7" a="1"/>
  <c r="P19" i="7" s="1"/>
  <c r="O19" i="7" a="1"/>
  <c r="O19" i="7" s="1"/>
  <c r="N19" i="7" a="1"/>
  <c r="N19" i="7" s="1"/>
  <c r="M19" i="7" a="1"/>
  <c r="M19" i="7" s="1"/>
  <c r="Q19" i="7" a="1"/>
  <c r="Q19" i="7" s="1"/>
  <c r="T19" i="7" a="1"/>
  <c r="T19" i="7" s="1"/>
  <c r="S19" i="7" a="1"/>
  <c r="S19" i="7" s="1"/>
  <c r="V27" i="7" a="1"/>
  <c r="V27" i="7" s="1"/>
  <c r="T27" i="7" a="1"/>
  <c r="T27" i="7" s="1"/>
  <c r="O27" i="7" a="1"/>
  <c r="O27" i="7" s="1"/>
  <c r="N27" i="7" a="1"/>
  <c r="N27" i="7" s="1"/>
  <c r="S27" i="7" a="1"/>
  <c r="S27" i="7" s="1"/>
  <c r="U27" i="7" a="1"/>
  <c r="U27" i="7" s="1"/>
  <c r="R27" i="7" a="1"/>
  <c r="R27" i="7" s="1"/>
  <c r="Q27" i="7" a="1"/>
  <c r="Q27" i="7" s="1"/>
  <c r="P27" i="7" a="1"/>
  <c r="P27" i="7" s="1"/>
  <c r="M27" i="7" a="1"/>
  <c r="M27" i="7" s="1"/>
  <c r="T35" i="7" a="1"/>
  <c r="T35" i="7" s="1"/>
  <c r="O35" i="7" a="1"/>
  <c r="O35" i="7" s="1"/>
  <c r="S35" i="7" a="1"/>
  <c r="S35" i="7" s="1"/>
  <c r="N35" i="7" a="1"/>
  <c r="N35" i="7" s="1"/>
  <c r="R35" i="7" a="1"/>
  <c r="R35" i="7" s="1"/>
  <c r="M35" i="7" a="1"/>
  <c r="M35" i="7" s="1"/>
  <c r="V35" i="7" a="1"/>
  <c r="V35" i="7" s="1"/>
  <c r="Q35" i="7" a="1"/>
  <c r="Q35" i="7" s="1"/>
  <c r="U35" i="7" a="1"/>
  <c r="U35" i="7" s="1"/>
  <c r="P35" i="7" a="1"/>
  <c r="P35" i="7" s="1"/>
  <c r="U10" i="7" a="1"/>
  <c r="U10" i="7" s="1"/>
  <c r="O10" i="7" a="1"/>
  <c r="O10" i="7" s="1"/>
  <c r="T10" i="7" a="1"/>
  <c r="T10" i="7" s="1"/>
  <c r="M10" i="7" a="1"/>
  <c r="M10" i="7" s="1"/>
  <c r="S10" i="7" a="1"/>
  <c r="S10" i="7" s="1"/>
  <c r="V10" i="7" a="1"/>
  <c r="V10" i="7" s="1"/>
  <c r="P10" i="7" a="1"/>
  <c r="P10" i="7" s="1"/>
  <c r="N10" i="7" a="1"/>
  <c r="N10" i="7" s="1"/>
  <c r="S18" i="7" a="1"/>
  <c r="S18" i="7" s="1"/>
  <c r="Q18" i="7" a="1"/>
  <c r="Q18" i="7" s="1"/>
  <c r="P18" i="7" a="1"/>
  <c r="P18" i="7" s="1"/>
  <c r="O18" i="7" a="1"/>
  <c r="O18" i="7" s="1"/>
  <c r="N18" i="7" a="1"/>
  <c r="N18" i="7" s="1"/>
  <c r="M18" i="7" a="1"/>
  <c r="M18" i="7" s="1"/>
  <c r="U18" i="7" a="1"/>
  <c r="U18" i="7" s="1"/>
  <c r="V18" i="7" a="1"/>
  <c r="V18" i="7" s="1"/>
  <c r="R18" i="7" a="1"/>
  <c r="R18" i="7" s="1"/>
  <c r="T18" i="7" a="1"/>
  <c r="T18" i="7" s="1"/>
  <c r="Q26" i="7" a="1"/>
  <c r="Q26" i="7" s="1"/>
  <c r="O26" i="7" a="1"/>
  <c r="O26" i="7" s="1"/>
  <c r="V26" i="7" a="1"/>
  <c r="V26" i="7" s="1"/>
  <c r="N26" i="7" a="1"/>
  <c r="N26" i="7" s="1"/>
  <c r="U26" i="7" a="1"/>
  <c r="U26" i="7" s="1"/>
  <c r="M26" i="7" a="1"/>
  <c r="M26" i="7" s="1"/>
  <c r="T26" i="7" a="1"/>
  <c r="T26" i="7" s="1"/>
  <c r="S26" i="7" a="1"/>
  <c r="S26" i="7" s="1"/>
  <c r="R26" i="7" a="1"/>
  <c r="R26" i="7" s="1"/>
  <c r="P26" i="7" a="1"/>
  <c r="P26" i="7" s="1"/>
  <c r="P34" i="7" a="1"/>
  <c r="P34" i="7" s="1"/>
  <c r="O34" i="7" a="1"/>
  <c r="O34" i="7" s="1"/>
  <c r="V34" i="7" a="1"/>
  <c r="V34" i="7" s="1"/>
  <c r="N34" i="7" a="1"/>
  <c r="N34" i="7" s="1"/>
  <c r="U34" i="7" a="1"/>
  <c r="U34" i="7" s="1"/>
  <c r="M34" i="7" a="1"/>
  <c r="M34" i="7" s="1"/>
  <c r="T34" i="7" a="1"/>
  <c r="T34" i="7" s="1"/>
  <c r="R34" i="7" a="1"/>
  <c r="R34" i="7" s="1"/>
  <c r="S34" i="7" a="1"/>
  <c r="S34" i="7" s="1"/>
  <c r="Q34" i="7" a="1"/>
  <c r="Q34" i="7" s="1"/>
  <c r="M12" i="7" a="1"/>
  <c r="M12" i="7" s="1"/>
  <c r="R12" i="7" a="1"/>
  <c r="R12" i="7" s="1"/>
  <c r="Q12" i="7" a="1"/>
  <c r="Q12" i="7" s="1"/>
  <c r="P12" i="7" a="1"/>
  <c r="P12" i="7" s="1"/>
  <c r="V12" i="7" a="1"/>
  <c r="V12" i="7" s="1"/>
  <c r="U12" i="7" a="1"/>
  <c r="U12" i="7" s="1"/>
  <c r="T12" i="7" a="1"/>
  <c r="T12" i="7" s="1"/>
  <c r="O12" i="7" a="1"/>
  <c r="O12" i="7" s="1"/>
  <c r="S12" i="7" a="1"/>
  <c r="S12" i="7" s="1"/>
  <c r="N12" i="7" a="1"/>
  <c r="N12" i="7" s="1"/>
  <c r="V9" i="7" a="1"/>
  <c r="V9" i="7" s="1"/>
  <c r="T9" i="7" a="1"/>
  <c r="T9" i="7" s="1"/>
  <c r="O9" i="7" a="1"/>
  <c r="O9" i="7" s="1"/>
  <c r="N9" i="7" a="1"/>
  <c r="N9" i="7" s="1"/>
  <c r="M9" i="7" a="1"/>
  <c r="M9" i="7" s="1"/>
  <c r="P9" i="7" a="1"/>
  <c r="P9" i="7" s="1"/>
  <c r="S9" i="7" a="1"/>
  <c r="S9" i="7" s="1"/>
  <c r="U9" i="7" a="1"/>
  <c r="U9" i="7" s="1"/>
  <c r="S17" i="7" a="1"/>
  <c r="S17" i="7" s="1"/>
  <c r="V17" i="7" a="1"/>
  <c r="V17" i="7" s="1"/>
  <c r="Q17" i="7" a="1"/>
  <c r="Q17" i="7" s="1"/>
  <c r="P17" i="7" a="1"/>
  <c r="P17" i="7" s="1"/>
  <c r="R17" i="7" a="1"/>
  <c r="R17" i="7" s="1"/>
  <c r="O17" i="7" a="1"/>
  <c r="O17" i="7" s="1"/>
  <c r="N17" i="7" a="1"/>
  <c r="N17" i="7" s="1"/>
  <c r="M17" i="7" a="1"/>
  <c r="M17" i="7" s="1"/>
  <c r="U17" i="7" a="1"/>
  <c r="U17" i="7" s="1"/>
  <c r="T17" i="7" a="1"/>
  <c r="T17" i="7" s="1"/>
  <c r="U25" i="7" a="1"/>
  <c r="U25" i="7" s="1"/>
  <c r="P25" i="7" a="1"/>
  <c r="P25" i="7" s="1"/>
  <c r="O25" i="7" a="1"/>
  <c r="O25" i="7" s="1"/>
  <c r="T25" i="7" a="1"/>
  <c r="T25" i="7" s="1"/>
  <c r="S25" i="7" a="1"/>
  <c r="S25" i="7" s="1"/>
  <c r="R25" i="7" a="1"/>
  <c r="R25" i="7" s="1"/>
  <c r="N25" i="7" a="1"/>
  <c r="N25" i="7" s="1"/>
  <c r="V25" i="7" a="1"/>
  <c r="V25" i="7" s="1"/>
  <c r="Q25" i="7" a="1"/>
  <c r="Q25" i="7" s="1"/>
  <c r="M25" i="7" a="1"/>
  <c r="M25" i="7" s="1"/>
  <c r="V33" i="7" a="1"/>
  <c r="V33" i="7" s="1"/>
  <c r="Q33" i="7" a="1"/>
  <c r="Q33" i="7" s="1"/>
  <c r="U33" i="7" a="1"/>
  <c r="U33" i="7" s="1"/>
  <c r="P33" i="7" a="1"/>
  <c r="P33" i="7" s="1"/>
  <c r="S33" i="7" a="1"/>
  <c r="S33" i="7" s="1"/>
  <c r="T33" i="7" a="1"/>
  <c r="T33" i="7" s="1"/>
  <c r="O33" i="7" a="1"/>
  <c r="O33" i="7" s="1"/>
  <c r="N33" i="7" a="1"/>
  <c r="N33" i="7" s="1"/>
  <c r="R33" i="7" a="1"/>
  <c r="R33" i="7" s="1"/>
  <c r="M33" i="7" a="1"/>
  <c r="M33" i="7" s="1"/>
  <c r="O28" i="7" a="1"/>
  <c r="O28" i="7" s="1"/>
  <c r="U28" i="7" a="1"/>
  <c r="U28" i="7" s="1"/>
  <c r="M28" i="7" a="1"/>
  <c r="M28" i="7" s="1"/>
  <c r="T28" i="7" a="1"/>
  <c r="T28" i="7" s="1"/>
  <c r="S28" i="7" a="1"/>
  <c r="S28" i="7" s="1"/>
  <c r="R28" i="7" a="1"/>
  <c r="R28" i="7" s="1"/>
  <c r="Q28" i="7" a="1"/>
  <c r="Q28" i="7" s="1"/>
  <c r="P28" i="7" a="1"/>
  <c r="P28" i="7" s="1"/>
  <c r="N28" i="7" a="1"/>
  <c r="N28" i="7" s="1"/>
  <c r="V28" i="7" a="1"/>
  <c r="V28" i="7" s="1"/>
  <c r="U8" i="7" a="1"/>
  <c r="U8" i="7" s="1"/>
  <c r="O8" i="7" a="1"/>
  <c r="O8" i="7" s="1"/>
  <c r="T8" i="7" a="1"/>
  <c r="T8" i="7" s="1"/>
  <c r="S8" i="7" a="1"/>
  <c r="S8" i="7" s="1"/>
  <c r="M8" i="7" a="1"/>
  <c r="M8" i="7" s="1"/>
  <c r="V8" i="7" a="1"/>
  <c r="V8" i="7" s="1"/>
  <c r="N8" i="7" a="1"/>
  <c r="N8" i="7" s="1"/>
  <c r="P8" i="7" a="1"/>
  <c r="P8" i="7" s="1"/>
  <c r="U16" i="7" a="1"/>
  <c r="U16" i="7" s="1"/>
  <c r="N16" i="7" a="1"/>
  <c r="N16" i="7" s="1"/>
  <c r="T16" i="7" a="1"/>
  <c r="T16" i="7" s="1"/>
  <c r="S16" i="7" a="1"/>
  <c r="S16" i="7" s="1"/>
  <c r="R16" i="7" a="1"/>
  <c r="R16" i="7" s="1"/>
  <c r="Q16" i="7" a="1"/>
  <c r="Q16" i="7" s="1"/>
  <c r="P16" i="7" a="1"/>
  <c r="P16" i="7" s="1"/>
  <c r="O16" i="7" a="1"/>
  <c r="O16" i="7" s="1"/>
  <c r="M16" i="7" a="1"/>
  <c r="M16" i="7" s="1"/>
  <c r="V16" i="7" a="1"/>
  <c r="V16" i="7" s="1"/>
  <c r="T24" i="7" a="1"/>
  <c r="T24" i="7" s="1"/>
  <c r="R24" i="7" a="1"/>
  <c r="R24" i="7" s="1"/>
  <c r="Q24" i="7" a="1"/>
  <c r="Q24" i="7" s="1"/>
  <c r="P24" i="7" a="1"/>
  <c r="P24" i="7" s="1"/>
  <c r="V24" i="7" a="1"/>
  <c r="V24" i="7" s="1"/>
  <c r="U24" i="7" a="1"/>
  <c r="U24" i="7" s="1"/>
  <c r="N24" i="7" a="1"/>
  <c r="N24" i="7" s="1"/>
  <c r="S24" i="7" a="1"/>
  <c r="S24" i="7" s="1"/>
  <c r="O24" i="7" a="1"/>
  <c r="O24" i="7" s="1"/>
  <c r="M24" i="7" a="1"/>
  <c r="M24" i="7" s="1"/>
  <c r="S32" i="7" a="1"/>
  <c r="S32" i="7" s="1"/>
  <c r="R32" i="7" a="1"/>
  <c r="R32" i="7" s="1"/>
  <c r="Q32" i="7" a="1"/>
  <c r="Q32" i="7" s="1"/>
  <c r="P32" i="7" a="1"/>
  <c r="P32" i="7" s="1"/>
  <c r="O32" i="7" a="1"/>
  <c r="O32" i="7" s="1"/>
  <c r="V32" i="7" a="1"/>
  <c r="V32" i="7" s="1"/>
  <c r="N32" i="7" a="1"/>
  <c r="N32" i="7" s="1"/>
  <c r="U32" i="7" a="1"/>
  <c r="U32" i="7" s="1"/>
  <c r="M32" i="7" a="1"/>
  <c r="M32" i="7" s="1"/>
  <c r="T32" i="7" a="1"/>
  <c r="T32" i="7" s="1"/>
  <c r="Q20" i="7" a="1"/>
  <c r="Q20" i="7" s="1"/>
  <c r="O20" i="7" a="1"/>
  <c r="O20" i="7" s="1"/>
  <c r="V20" i="7" a="1"/>
  <c r="V20" i="7" s="1"/>
  <c r="N20" i="7" a="1"/>
  <c r="N20" i="7" s="1"/>
  <c r="U20" i="7" a="1"/>
  <c r="U20" i="7" s="1"/>
  <c r="M20" i="7" a="1"/>
  <c r="M20" i="7" s="1"/>
  <c r="P20" i="7" a="1"/>
  <c r="P20" i="7" s="1"/>
  <c r="T20" i="7" a="1"/>
  <c r="T20" i="7" s="1"/>
  <c r="S20" i="7" a="1"/>
  <c r="S20" i="7" s="1"/>
  <c r="R20" i="7" a="1"/>
  <c r="R20" i="7" s="1"/>
  <c r="T7" i="7" a="1"/>
  <c r="T7" i="7" s="1"/>
  <c r="O7" i="7" a="1"/>
  <c r="O7" i="7" s="1"/>
  <c r="S7" i="7" a="1"/>
  <c r="S7" i="7" s="1"/>
  <c r="M7" i="7" a="1"/>
  <c r="M7" i="7" s="1"/>
  <c r="V7" i="7" a="1"/>
  <c r="V7" i="7" s="1"/>
  <c r="P7" i="7" a="1"/>
  <c r="P7" i="7" s="1"/>
  <c r="U7" i="7" a="1"/>
  <c r="U7" i="7" s="1"/>
  <c r="N7" i="7" a="1"/>
  <c r="N7" i="7" s="1"/>
  <c r="Q15" i="7" a="1"/>
  <c r="Q15" i="7" s="1"/>
  <c r="O15" i="7" a="1"/>
  <c r="O15" i="7" s="1"/>
  <c r="T15" i="7" a="1"/>
  <c r="T15" i="7" s="1"/>
  <c r="S15" i="7" a="1"/>
  <c r="S15" i="7" s="1"/>
  <c r="N15" i="7" a="1"/>
  <c r="N15" i="7" s="1"/>
  <c r="M15" i="7" a="1"/>
  <c r="M15" i="7" s="1"/>
  <c r="R15" i="7" a="1"/>
  <c r="R15" i="7" s="1"/>
  <c r="U15" i="7" a="1"/>
  <c r="U15" i="7" s="1"/>
  <c r="P15" i="7" a="1"/>
  <c r="P15" i="7" s="1"/>
  <c r="V15" i="7" a="1"/>
  <c r="V15" i="7" s="1"/>
  <c r="T23" i="7" a="1"/>
  <c r="T23" i="7" s="1"/>
  <c r="R23" i="7" a="1"/>
  <c r="R23" i="7" s="1"/>
  <c r="M23" i="7" a="1"/>
  <c r="M23" i="7" s="1"/>
  <c r="V23" i="7" a="1"/>
  <c r="V23" i="7" s="1"/>
  <c r="P23" i="7" a="1"/>
  <c r="P23" i="7" s="1"/>
  <c r="U23" i="7" a="1"/>
  <c r="U23" i="7" s="1"/>
  <c r="Q23" i="7" a="1"/>
  <c r="Q23" i="7" s="1"/>
  <c r="N23" i="7" a="1"/>
  <c r="N23" i="7" s="1"/>
  <c r="S23" i="7" a="1"/>
  <c r="S23" i="7" s="1"/>
  <c r="O23" i="7" a="1"/>
  <c r="O23" i="7" s="1"/>
  <c r="T31" i="7" a="1"/>
  <c r="T31" i="7" s="1"/>
  <c r="S31" i="7" a="1"/>
  <c r="S31" i="7" s="1"/>
  <c r="N31" i="7" a="1"/>
  <c r="N31" i="7" s="1"/>
  <c r="R31" i="7" a="1"/>
  <c r="R31" i="7" s="1"/>
  <c r="M31" i="7" a="1"/>
  <c r="M31" i="7" s="1"/>
  <c r="V31" i="7" a="1"/>
  <c r="V31" i="7" s="1"/>
  <c r="Q31" i="7" a="1"/>
  <c r="Q31" i="7" s="1"/>
  <c r="P31" i="7" a="1"/>
  <c r="P31" i="7" s="1"/>
  <c r="O31" i="7" a="1"/>
  <c r="O31" i="7" s="1"/>
  <c r="U31" i="7" a="1"/>
  <c r="U31" i="7" s="1"/>
  <c r="G7" i="10"/>
  <c r="G6" i="10"/>
  <c r="T78" i="5"/>
  <c r="T58" i="5"/>
  <c r="T138" i="5"/>
  <c r="T198" i="5"/>
  <c r="T178" i="5"/>
  <c r="T18" i="5"/>
  <c r="R10" i="7" s="1" a="1"/>
  <c r="R10" i="7" s="1"/>
  <c r="T158" i="5"/>
  <c r="T38" i="5"/>
  <c r="R11" i="7" s="1" a="1"/>
  <c r="R11" i="7" s="1"/>
  <c r="T118" i="5"/>
  <c r="T98" i="5"/>
  <c r="S58" i="5"/>
  <c r="S118" i="5"/>
  <c r="S18" i="5"/>
  <c r="Q10" i="7" s="1" a="1"/>
  <c r="Q10" i="7" s="1"/>
  <c r="S78" i="5"/>
  <c r="S198" i="5"/>
  <c r="S138" i="5"/>
  <c r="S98" i="5"/>
  <c r="Q7" i="7" s="1" a="1"/>
  <c r="Q7" i="7" s="1"/>
  <c r="S38" i="5"/>
  <c r="Q11" i="7" s="1" a="1"/>
  <c r="Q11" i="7" s="1"/>
  <c r="B9" i="10"/>
  <c r="B8" i="10"/>
  <c r="B16" i="10"/>
  <c r="B24" i="10"/>
  <c r="B32" i="10"/>
  <c r="B7" i="10"/>
  <c r="B15" i="10"/>
  <c r="B23" i="10"/>
  <c r="B31" i="10"/>
  <c r="B6" i="10"/>
  <c r="B14" i="10"/>
  <c r="B22" i="10"/>
  <c r="B30" i="10"/>
  <c r="B33" i="10"/>
  <c r="B13" i="10"/>
  <c r="B21" i="10"/>
  <c r="B29" i="10"/>
  <c r="B25" i="10"/>
  <c r="B12" i="10"/>
  <c r="B20" i="10"/>
  <c r="B28" i="10"/>
  <c r="B11" i="10"/>
  <c r="B19" i="10"/>
  <c r="B27" i="10"/>
  <c r="B17" i="10"/>
  <c r="B10" i="10"/>
  <c r="B18" i="10"/>
  <c r="B26" i="10"/>
  <c r="B34" i="10"/>
  <c r="B35" i="10"/>
  <c r="D5" i="10"/>
  <c r="C5" i="10"/>
  <c r="D4" i="10"/>
  <c r="C4" i="10"/>
  <c r="W33" i="7" l="1"/>
  <c r="X23" i="7"/>
  <c r="W34" i="7"/>
  <c r="W30" i="7"/>
  <c r="X34" i="7"/>
  <c r="X20" i="7"/>
  <c r="X35" i="7"/>
  <c r="W36" i="7"/>
  <c r="W29" i="7"/>
  <c r="X36" i="7"/>
  <c r="W35" i="7"/>
  <c r="W31" i="7"/>
  <c r="X24" i="7"/>
  <c r="W28" i="7"/>
  <c r="X29" i="7"/>
  <c r="X30" i="7"/>
  <c r="X31" i="7"/>
  <c r="W32" i="7"/>
  <c r="X33" i="7"/>
  <c r="Y33" i="7" s="1"/>
  <c r="X32" i="7"/>
  <c r="X25" i="7"/>
  <c r="W26" i="7"/>
  <c r="X27" i="7"/>
  <c r="X28" i="7"/>
  <c r="X26" i="7"/>
  <c r="W27" i="7"/>
  <c r="W24" i="7"/>
  <c r="W25" i="7"/>
  <c r="W19" i="7"/>
  <c r="W21" i="7"/>
  <c r="W17" i="7"/>
  <c r="X19" i="7"/>
  <c r="X21" i="7"/>
  <c r="W22" i="7"/>
  <c r="X17" i="7"/>
  <c r="W23" i="7"/>
  <c r="X22" i="7"/>
  <c r="W20" i="7"/>
  <c r="Y20" i="7" s="1"/>
  <c r="X16" i="7"/>
  <c r="X14" i="7"/>
  <c r="W16" i="7"/>
  <c r="W15" i="7"/>
  <c r="W18" i="7"/>
  <c r="X15" i="7"/>
  <c r="X18" i="7"/>
  <c r="W14" i="7"/>
  <c r="W13" i="7"/>
  <c r="X13" i="7"/>
  <c r="X12" i="7"/>
  <c r="W12" i="7"/>
  <c r="R7" i="7" a="1"/>
  <c r="R7" i="7" s="1"/>
  <c r="X7" i="7" s="1"/>
  <c r="R9" i="7" a="1"/>
  <c r="R9" i="7" s="1"/>
  <c r="X9" i="7" s="1"/>
  <c r="Q8" i="7" a="1"/>
  <c r="Q8" i="7" s="1"/>
  <c r="W8" i="7" s="1"/>
  <c r="Q9" i="7" a="1"/>
  <c r="Q9" i="7" s="1"/>
  <c r="W9" i="7" s="1"/>
  <c r="R8" i="7" a="1"/>
  <c r="R8" i="7" s="1"/>
  <c r="X8" i="7" s="1"/>
  <c r="X10" i="7"/>
  <c r="X11" i="7"/>
  <c r="W11" i="7"/>
  <c r="W10" i="7"/>
  <c r="W7" i="7"/>
  <c r="T6" i="7" a="1"/>
  <c r="T6" i="7" s="1"/>
  <c r="R6" i="7" a="1"/>
  <c r="R6" i="7" s="1"/>
  <c r="Q6" i="7" a="1"/>
  <c r="Q6" i="7" s="1"/>
  <c r="P6" i="7" a="1"/>
  <c r="P6" i="7" s="1"/>
  <c r="V6" i="7" a="1"/>
  <c r="V6" i="7" s="1"/>
  <c r="N6" i="7" a="1"/>
  <c r="N6" i="7" s="1"/>
  <c r="U6" i="7" a="1"/>
  <c r="U6" i="7" s="1"/>
  <c r="M6" i="7" a="1"/>
  <c r="M6" i="7" s="1"/>
  <c r="S6" i="7" a="1"/>
  <c r="S6" i="7" s="1"/>
  <c r="O6" i="7" a="1"/>
  <c r="O6" i="7" s="1"/>
  <c r="G4" i="10"/>
  <c r="G5" i="10"/>
  <c r="B5" i="10"/>
  <c r="D3" i="10"/>
  <c r="C3" i="10"/>
  <c r="Y34" i="7" l="1"/>
  <c r="Y28" i="7"/>
  <c r="Y24" i="7"/>
  <c r="Y29" i="7"/>
  <c r="Y19" i="7"/>
  <c r="Y23" i="7"/>
  <c r="Y32" i="7"/>
  <c r="Y30" i="7"/>
  <c r="Y16" i="7"/>
  <c r="Y36" i="7"/>
  <c r="Y22" i="7"/>
  <c r="Y17" i="7"/>
  <c r="Y35" i="7"/>
  <c r="Y27" i="7"/>
  <c r="Y21" i="7"/>
  <c r="Y26" i="7"/>
  <c r="Y13" i="7"/>
  <c r="Y31" i="7"/>
  <c r="Y18" i="7"/>
  <c r="Y25" i="7"/>
  <c r="Y15" i="7"/>
  <c r="Y14" i="7"/>
  <c r="Y12" i="7"/>
  <c r="Y10" i="7"/>
  <c r="Y9" i="7"/>
  <c r="Y11" i="7"/>
  <c r="Y8" i="7"/>
  <c r="X6" i="7"/>
  <c r="W6" i="7"/>
  <c r="Y7" i="7"/>
  <c r="R5" i="7" a="1"/>
  <c r="R5" i="7" s="1"/>
  <c r="Q5" i="7" a="1"/>
  <c r="Q5" i="7" s="1"/>
  <c r="U5" i="7" a="1"/>
  <c r="U5" i="7" s="1"/>
  <c r="P5" i="7" a="1"/>
  <c r="P5" i="7" s="1"/>
  <c r="O5" i="7" a="1"/>
  <c r="O5" i="7" s="1"/>
  <c r="T5" i="7" a="1"/>
  <c r="T5" i="7" s="1"/>
  <c r="S5" i="7" a="1"/>
  <c r="S5" i="7" s="1"/>
  <c r="V5" i="7" a="1"/>
  <c r="V5" i="7" s="1"/>
  <c r="N5" i="7" a="1"/>
  <c r="N5" i="7" s="1"/>
  <c r="M5" i="7" a="1"/>
  <c r="M5" i="7" s="1"/>
  <c r="S4" i="7" a="1"/>
  <c r="S4" i="7" s="1"/>
  <c r="U4" i="7" a="1"/>
  <c r="U4" i="7" s="1"/>
  <c r="T4" i="7" a="1"/>
  <c r="T4" i="7" s="1"/>
  <c r="V4" i="7" a="1"/>
  <c r="V4" i="7" s="1"/>
  <c r="N4" i="7" a="1"/>
  <c r="N4" i="7" s="1"/>
  <c r="P4" i="7" a="1"/>
  <c r="P4" i="7" s="1"/>
  <c r="O4" i="7" a="1"/>
  <c r="O4" i="7" s="1"/>
  <c r="M4" i="7" a="1"/>
  <c r="M4" i="7" s="1"/>
  <c r="R4" i="7" a="1"/>
  <c r="R4" i="7" s="1"/>
  <c r="Q4" i="7" a="1"/>
  <c r="Q4" i="7" s="1"/>
  <c r="G3" i="10"/>
  <c r="G36" i="10" s="1"/>
  <c r="B4" i="10"/>
  <c r="Y6" i="7" l="1"/>
  <c r="X5" i="7"/>
  <c r="W5" i="7"/>
  <c r="W4" i="7"/>
  <c r="X4" i="7"/>
  <c r="Q4" i="3" a="1"/>
  <c r="Q4" i="3" s="1"/>
  <c r="B3" i="10"/>
  <c r="Y5" i="7" l="1"/>
  <c r="Y4" i="7"/>
  <c r="E49" i="11" a="1"/>
  <c r="E49" i="11" s="1"/>
  <c r="E7" i="11" a="1"/>
  <c r="E7" i="11" s="1"/>
  <c r="E112" i="11" a="1"/>
  <c r="E112" i="11" s="1"/>
  <c r="E91" i="11" a="1"/>
  <c r="E91" i="11" s="1"/>
  <c r="E133" i="11" a="1"/>
  <c r="E133" i="11" s="1"/>
  <c r="E196" i="11" a="1"/>
  <c r="E196" i="11" s="1"/>
  <c r="E70" i="11" a="1"/>
  <c r="E70" i="11" s="1"/>
  <c r="E28" i="11" a="1"/>
  <c r="E28" i="11" s="1"/>
  <c r="E175" i="11" a="1"/>
  <c r="E175" i="11" s="1"/>
  <c r="E154" i="11" a="1"/>
  <c r="E154" i="11" s="1"/>
  <c r="A202" i="11" l="1"/>
  <c r="A211" i="11"/>
  <c r="A205" i="11"/>
  <c r="A215" i="11"/>
  <c r="A214" i="11"/>
  <c r="E198" i="11"/>
  <c r="A207" i="11"/>
  <c r="A204" i="11"/>
  <c r="A213" i="11"/>
  <c r="A206" i="11"/>
  <c r="A203" i="11"/>
  <c r="A212" i="11"/>
  <c r="A181" i="11"/>
  <c r="A190" i="11"/>
  <c r="A184" i="11"/>
  <c r="A183" i="11"/>
  <c r="A194" i="11"/>
  <c r="E177" i="11"/>
  <c r="A186" i="11"/>
  <c r="A182" i="11"/>
  <c r="A193" i="11"/>
  <c r="A192" i="11"/>
  <c r="A191" i="11"/>
  <c r="A185" i="11"/>
  <c r="A160" i="11"/>
  <c r="A169" i="11"/>
  <c r="A173" i="11"/>
  <c r="A163" i="11"/>
  <c r="E156" i="11"/>
  <c r="A164" i="11"/>
  <c r="A172" i="11"/>
  <c r="A162" i="11"/>
  <c r="A165" i="11"/>
  <c r="A161" i="11"/>
  <c r="A171" i="11"/>
  <c r="A170" i="11"/>
  <c r="A139" i="11"/>
  <c r="A152" i="11"/>
  <c r="A148" i="11"/>
  <c r="A142" i="11"/>
  <c r="A151" i="11"/>
  <c r="E135" i="11"/>
  <c r="A149" i="11"/>
  <c r="A144" i="11"/>
  <c r="A141" i="11"/>
  <c r="A150" i="11"/>
  <c r="A143" i="11"/>
  <c r="A140" i="11"/>
  <c r="A118" i="11"/>
  <c r="A127" i="11"/>
  <c r="A121" i="11"/>
  <c r="A122" i="11"/>
  <c r="A128" i="11"/>
  <c r="A131" i="11"/>
  <c r="E114" i="11"/>
  <c r="A129" i="11"/>
  <c r="A119" i="11"/>
  <c r="A130" i="11"/>
  <c r="A123" i="11"/>
  <c r="A120" i="11"/>
  <c r="A97" i="11"/>
  <c r="A106" i="11"/>
  <c r="A100" i="11"/>
  <c r="A101" i="11"/>
  <c r="A110" i="11"/>
  <c r="A99" i="11"/>
  <c r="A98" i="11"/>
  <c r="A109" i="11"/>
  <c r="E93" i="11"/>
  <c r="A107" i="11"/>
  <c r="A102" i="11"/>
  <c r="A108" i="11"/>
  <c r="A76" i="11"/>
  <c r="A85" i="11"/>
  <c r="A89" i="11"/>
  <c r="A79" i="11"/>
  <c r="A88" i="11"/>
  <c r="E72" i="11"/>
  <c r="A77" i="11"/>
  <c r="A86" i="11"/>
  <c r="A81" i="11"/>
  <c r="A78" i="11"/>
  <c r="A87" i="11"/>
  <c r="A80" i="11"/>
  <c r="A55" i="11"/>
  <c r="A64" i="11"/>
  <c r="A58" i="11"/>
  <c r="A68" i="11"/>
  <c r="E51" i="11"/>
  <c r="A66" i="11"/>
  <c r="A67" i="11"/>
  <c r="A60" i="11"/>
  <c r="A57" i="11"/>
  <c r="A59" i="11"/>
  <c r="A56" i="11"/>
  <c r="A65" i="11"/>
  <c r="A34" i="11"/>
  <c r="A43" i="11"/>
  <c r="A47" i="11"/>
  <c r="A37" i="11"/>
  <c r="A46" i="11"/>
  <c r="E30" i="11"/>
  <c r="A36" i="11"/>
  <c r="A39" i="11"/>
  <c r="A38" i="11"/>
  <c r="A35" i="11"/>
  <c r="A45" i="11"/>
  <c r="A44" i="11"/>
  <c r="A13" i="11"/>
  <c r="A23" i="11"/>
  <c r="A16" i="11"/>
  <c r="A14" i="11"/>
  <c r="A25" i="11"/>
  <c r="E9" i="11"/>
  <c r="A15" i="11"/>
  <c r="A17" i="11"/>
  <c r="A18" i="11"/>
  <c r="A24" i="11"/>
  <c r="A22" i="11"/>
  <c r="A26" i="11"/>
  <c r="G204" i="11" l="1" a="1"/>
  <c r="G204" i="11" s="1"/>
  <c r="M204" i="11" s="1"/>
  <c r="I204" i="11"/>
  <c r="N204" i="11" s="1"/>
  <c r="G207" i="11" a="1"/>
  <c r="G207" i="11" s="1"/>
  <c r="M207" i="11" s="1"/>
  <c r="I207" i="11"/>
  <c r="N207" i="11" s="1"/>
  <c r="G213" i="11" a="1"/>
  <c r="G213" i="11" s="1"/>
  <c r="M213" i="11" s="1"/>
  <c r="I213" i="11"/>
  <c r="N213" i="11" s="1"/>
  <c r="I214" i="11"/>
  <c r="N214" i="11" s="1"/>
  <c r="G214" i="11" a="1"/>
  <c r="G214" i="11" s="1"/>
  <c r="M214" i="11" s="1"/>
  <c r="I202" i="11"/>
  <c r="N202" i="11" s="1"/>
  <c r="G202" i="11" a="1"/>
  <c r="G202" i="11" s="1"/>
  <c r="M202" i="11" s="1"/>
  <c r="B215" i="11"/>
  <c r="E215" i="11" s="1" a="1"/>
  <c r="E215" i="11" s="1"/>
  <c r="L215" i="11" s="1"/>
  <c r="B211" i="11"/>
  <c r="E211" i="11" s="1" a="1"/>
  <c r="E211" i="11" s="1"/>
  <c r="L211" i="11" s="1"/>
  <c r="B205" i="11"/>
  <c r="E201" i="11"/>
  <c r="B207" i="11"/>
  <c r="E207" i="11" s="1" a="1"/>
  <c r="E207" i="11" s="1"/>
  <c r="L207" i="11" s="1"/>
  <c r="B214" i="11"/>
  <c r="E214" i="11" s="1" a="1"/>
  <c r="E214" i="11" s="1"/>
  <c r="L214" i="11" s="1"/>
  <c r="E210" i="11"/>
  <c r="L198" i="11"/>
  <c r="B204" i="11"/>
  <c r="E204" i="11" s="1" a="1"/>
  <c r="E204" i="11" s="1"/>
  <c r="B206" i="11"/>
  <c r="E206" i="11" s="1" a="1"/>
  <c r="E206" i="11" s="1"/>
  <c r="L206" i="11" s="1"/>
  <c r="B202" i="11"/>
  <c r="E202" i="11" s="1" a="1"/>
  <c r="E202" i="11" s="1"/>
  <c r="L202" i="11" s="1"/>
  <c r="B213" i="11"/>
  <c r="E213" i="11" s="1" a="1"/>
  <c r="E213" i="11" s="1"/>
  <c r="L213" i="11" s="1"/>
  <c r="B203" i="11"/>
  <c r="E203" i="11" s="1" a="1"/>
  <c r="E203" i="11" s="1"/>
  <c r="L203" i="11" s="1"/>
  <c r="B212" i="11"/>
  <c r="E212" i="11" s="1" a="1"/>
  <c r="E212" i="11" s="1"/>
  <c r="L212" i="11" s="1"/>
  <c r="I212" i="11"/>
  <c r="N212" i="11" s="1"/>
  <c r="G212" i="11" a="1"/>
  <c r="G212" i="11" s="1"/>
  <c r="M212" i="11" s="1"/>
  <c r="I215" i="11"/>
  <c r="N215" i="11" s="1"/>
  <c r="G215" i="11" a="1"/>
  <c r="G215" i="11" s="1"/>
  <c r="M215" i="11" s="1"/>
  <c r="I203" i="11"/>
  <c r="N203" i="11" s="1"/>
  <c r="G203" i="11" a="1"/>
  <c r="G203" i="11" s="1"/>
  <c r="M203" i="11" s="1"/>
  <c r="I206" i="11"/>
  <c r="N206" i="11" s="1"/>
  <c r="G206" i="11" a="1"/>
  <c r="G206" i="11" s="1"/>
  <c r="M206" i="11" s="1"/>
  <c r="I211" i="11"/>
  <c r="N211" i="11" s="1"/>
  <c r="G211" i="11" a="1"/>
  <c r="G211" i="11" s="1"/>
  <c r="M211" i="11" s="1"/>
  <c r="I182" i="11"/>
  <c r="N182" i="11" s="1"/>
  <c r="G182" i="11" a="1"/>
  <c r="G182" i="11" s="1"/>
  <c r="M182" i="11" s="1"/>
  <c r="G186" i="11" a="1"/>
  <c r="G186" i="11" s="1"/>
  <c r="M186" i="11" s="1"/>
  <c r="I186" i="11"/>
  <c r="N186" i="11" s="1"/>
  <c r="B194" i="11"/>
  <c r="E194" i="11" s="1" a="1"/>
  <c r="E194" i="11" s="1"/>
  <c r="L194" i="11" s="1"/>
  <c r="B190" i="11"/>
  <c r="E190" i="11" s="1" a="1"/>
  <c r="E190" i="11" s="1"/>
  <c r="L190" i="11" s="1"/>
  <c r="B184" i="11"/>
  <c r="E180" i="11"/>
  <c r="B192" i="11"/>
  <c r="E192" i="11" s="1" a="1"/>
  <c r="E192" i="11" s="1"/>
  <c r="L192" i="11" s="1"/>
  <c r="B182" i="11"/>
  <c r="E182" i="11" s="1" a="1"/>
  <c r="E182" i="11" s="1"/>
  <c r="L182" i="11" s="1"/>
  <c r="L177" i="11"/>
  <c r="B186" i="11"/>
  <c r="E186" i="11" s="1" a="1"/>
  <c r="E186" i="11" s="1"/>
  <c r="L186" i="11" s="1"/>
  <c r="B183" i="11"/>
  <c r="E183" i="11" s="1" a="1"/>
  <c r="E183" i="11" s="1"/>
  <c r="B193" i="11"/>
  <c r="E193" i="11" s="1" a="1"/>
  <c r="E193" i="11" s="1"/>
  <c r="L193" i="11" s="1"/>
  <c r="E189" i="11"/>
  <c r="B185" i="11"/>
  <c r="E185" i="11" s="1" a="1"/>
  <c r="E185" i="11" s="1"/>
  <c r="L185" i="11" s="1"/>
  <c r="B191" i="11"/>
  <c r="E191" i="11" s="1" a="1"/>
  <c r="E191" i="11" s="1"/>
  <c r="L191" i="11" s="1"/>
  <c r="B181" i="11"/>
  <c r="E181" i="11" s="1" a="1"/>
  <c r="E181" i="11" s="1"/>
  <c r="L181" i="11" s="1"/>
  <c r="I194" i="11"/>
  <c r="N194" i="11" s="1"/>
  <c r="G194" i="11" a="1"/>
  <c r="G194" i="11" s="1"/>
  <c r="M194" i="11" s="1"/>
  <c r="I185" i="11"/>
  <c r="N185" i="11" s="1"/>
  <c r="G185" i="11" a="1"/>
  <c r="G185" i="11" s="1"/>
  <c r="M185" i="11" s="1"/>
  <c r="G183" i="11" a="1"/>
  <c r="G183" i="11" s="1"/>
  <c r="M183" i="11" s="1"/>
  <c r="I183" i="11"/>
  <c r="N183" i="11" s="1"/>
  <c r="I191" i="11"/>
  <c r="N191" i="11" s="1"/>
  <c r="G191" i="11" a="1"/>
  <c r="G191" i="11" s="1"/>
  <c r="M191" i="11" s="1"/>
  <c r="G192" i="11" a="1"/>
  <c r="G192" i="11" s="1"/>
  <c r="M192" i="11" s="1"/>
  <c r="I192" i="11"/>
  <c r="N192" i="11" s="1"/>
  <c r="I190" i="11"/>
  <c r="N190" i="11" s="1"/>
  <c r="G190" i="11" a="1"/>
  <c r="G190" i="11" s="1"/>
  <c r="M190" i="11" s="1"/>
  <c r="I193" i="11"/>
  <c r="N193" i="11" s="1"/>
  <c r="G193" i="11" a="1"/>
  <c r="G193" i="11" s="1"/>
  <c r="M193" i="11" s="1"/>
  <c r="I181" i="11"/>
  <c r="N181" i="11" s="1"/>
  <c r="G181" i="11" a="1"/>
  <c r="G181" i="11" s="1"/>
  <c r="M181" i="11" s="1"/>
  <c r="I164" i="11"/>
  <c r="N164" i="11" s="1"/>
  <c r="G164" i="11" a="1"/>
  <c r="G164" i="11" s="1"/>
  <c r="M164" i="11" s="1"/>
  <c r="G162" i="11" a="1"/>
  <c r="G162" i="11" s="1"/>
  <c r="M162" i="11" s="1"/>
  <c r="I162" i="11"/>
  <c r="N162" i="11" s="1"/>
  <c r="G172" i="11" a="1"/>
  <c r="G172" i="11" s="1"/>
  <c r="M172" i="11" s="1"/>
  <c r="I172" i="11"/>
  <c r="N172" i="11" s="1"/>
  <c r="B173" i="11"/>
  <c r="E173" i="11" s="1" a="1"/>
  <c r="E173" i="11" s="1"/>
  <c r="L173" i="11" s="1"/>
  <c r="B169" i="11"/>
  <c r="E169" i="11" s="1" a="1"/>
  <c r="E169" i="11" s="1"/>
  <c r="L169" i="11" s="1"/>
  <c r="B163" i="11"/>
  <c r="E159" i="11"/>
  <c r="L156" i="11"/>
  <c r="B172" i="11"/>
  <c r="E172" i="11" s="1" a="1"/>
  <c r="E172" i="11" s="1"/>
  <c r="L172" i="11" s="1"/>
  <c r="E168" i="11"/>
  <c r="B165" i="11"/>
  <c r="E165" i="11" s="1" a="1"/>
  <c r="E165" i="11" s="1"/>
  <c r="L165" i="11" s="1"/>
  <c r="B162" i="11"/>
  <c r="E162" i="11" s="1" a="1"/>
  <c r="E162" i="11" s="1"/>
  <c r="B171" i="11"/>
  <c r="E171" i="11" s="1" a="1"/>
  <c r="E171" i="11" s="1"/>
  <c r="L171" i="11" s="1"/>
  <c r="B164" i="11"/>
  <c r="E164" i="11" s="1" a="1"/>
  <c r="E164" i="11" s="1"/>
  <c r="L164" i="11" s="1"/>
  <c r="B161" i="11"/>
  <c r="E161" i="11" s="1" a="1"/>
  <c r="E161" i="11" s="1"/>
  <c r="L161" i="11" s="1"/>
  <c r="B170" i="11"/>
  <c r="E170" i="11" s="1" a="1"/>
  <c r="E170" i="11" s="1"/>
  <c r="L170" i="11" s="1"/>
  <c r="B160" i="11"/>
  <c r="E160" i="11" s="1" a="1"/>
  <c r="E160" i="11" s="1"/>
  <c r="L160" i="11" s="1"/>
  <c r="I170" i="11"/>
  <c r="N170" i="11" s="1"/>
  <c r="G170" i="11" a="1"/>
  <c r="G170" i="11" s="1"/>
  <c r="M170" i="11" s="1"/>
  <c r="G171" i="11" a="1"/>
  <c r="G171" i="11" s="1"/>
  <c r="M171" i="11" s="1"/>
  <c r="I171" i="11"/>
  <c r="N171" i="11" s="1"/>
  <c r="I173" i="11"/>
  <c r="N173" i="11" s="1"/>
  <c r="G173" i="11" a="1"/>
  <c r="G173" i="11" s="1"/>
  <c r="M173" i="11" s="1"/>
  <c r="I161" i="11"/>
  <c r="N161" i="11" s="1"/>
  <c r="G161" i="11" a="1"/>
  <c r="G161" i="11" s="1"/>
  <c r="M161" i="11" s="1"/>
  <c r="I169" i="11"/>
  <c r="N169" i="11" s="1"/>
  <c r="G169" i="11" a="1"/>
  <c r="G169" i="11" s="1"/>
  <c r="M169" i="11" s="1"/>
  <c r="G165" i="11" a="1"/>
  <c r="G165" i="11" s="1"/>
  <c r="M165" i="11" s="1"/>
  <c r="I165" i="11"/>
  <c r="N165" i="11" s="1"/>
  <c r="I160" i="11"/>
  <c r="N160" i="11" s="1"/>
  <c r="G160" i="11" a="1"/>
  <c r="G160" i="11" s="1"/>
  <c r="M160" i="11" s="1"/>
  <c r="G144" i="11" a="1"/>
  <c r="G144" i="11" s="1"/>
  <c r="M144" i="11" s="1"/>
  <c r="I144" i="11"/>
  <c r="N144" i="11" s="1"/>
  <c r="I149" i="11"/>
  <c r="N149" i="11" s="1"/>
  <c r="G149" i="11" a="1"/>
  <c r="G149" i="11" s="1"/>
  <c r="M149" i="11" s="1"/>
  <c r="B152" i="11"/>
  <c r="E152" i="11" s="1" a="1"/>
  <c r="E152" i="11" s="1"/>
  <c r="L152" i="11" s="1"/>
  <c r="B148" i="11"/>
  <c r="E148" i="11" s="1" a="1"/>
  <c r="E148" i="11" s="1"/>
  <c r="L148" i="11" s="1"/>
  <c r="L135" i="11"/>
  <c r="B142" i="11"/>
  <c r="E138" i="11"/>
  <c r="B151" i="11"/>
  <c r="E151" i="11" s="1" a="1"/>
  <c r="E151" i="11" s="1"/>
  <c r="L151" i="11" s="1"/>
  <c r="E147" i="11"/>
  <c r="B144" i="11"/>
  <c r="E144" i="11" s="1" a="1"/>
  <c r="E144" i="11" s="1"/>
  <c r="L144" i="11" s="1"/>
  <c r="B141" i="11"/>
  <c r="E141" i="11" s="1" a="1"/>
  <c r="E141" i="11" s="1"/>
  <c r="B139" i="11"/>
  <c r="E139" i="11" s="1" a="1"/>
  <c r="E139" i="11" s="1"/>
  <c r="L139" i="11" s="1"/>
  <c r="B150" i="11"/>
  <c r="E150" i="11" s="1" a="1"/>
  <c r="E150" i="11" s="1"/>
  <c r="L150" i="11" s="1"/>
  <c r="B143" i="11"/>
  <c r="E143" i="11" s="1" a="1"/>
  <c r="E143" i="11" s="1"/>
  <c r="L143" i="11" s="1"/>
  <c r="B140" i="11"/>
  <c r="E140" i="11" s="1" a="1"/>
  <c r="E140" i="11" s="1"/>
  <c r="L140" i="11" s="1"/>
  <c r="B149" i="11"/>
  <c r="E149" i="11" s="1" a="1"/>
  <c r="E149" i="11" s="1"/>
  <c r="L149" i="11" s="1"/>
  <c r="G151" i="11" a="1"/>
  <c r="G151" i="11" s="1"/>
  <c r="M151" i="11" s="1"/>
  <c r="I151" i="11"/>
  <c r="N151" i="11" s="1"/>
  <c r="I140" i="11"/>
  <c r="N140" i="11" s="1"/>
  <c r="G140" i="11" a="1"/>
  <c r="G140" i="11" s="1"/>
  <c r="M140" i="11" s="1"/>
  <c r="I143" i="11"/>
  <c r="N143" i="11" s="1"/>
  <c r="G143" i="11" a="1"/>
  <c r="G143" i="11" s="1"/>
  <c r="M143" i="11" s="1"/>
  <c r="I148" i="11"/>
  <c r="N148" i="11" s="1"/>
  <c r="G148" i="11" a="1"/>
  <c r="G148" i="11" s="1"/>
  <c r="M148" i="11" s="1"/>
  <c r="G150" i="11" a="1"/>
  <c r="G150" i="11" s="1"/>
  <c r="M150" i="11" s="1"/>
  <c r="I150" i="11"/>
  <c r="N150" i="11" s="1"/>
  <c r="I152" i="11"/>
  <c r="N152" i="11" s="1"/>
  <c r="G152" i="11" a="1"/>
  <c r="G152" i="11" s="1"/>
  <c r="M152" i="11" s="1"/>
  <c r="G141" i="11" a="1"/>
  <c r="G141" i="11" s="1"/>
  <c r="M141" i="11" s="1"/>
  <c r="I141" i="11"/>
  <c r="N141" i="11" s="1"/>
  <c r="I139" i="11"/>
  <c r="N139" i="11" s="1"/>
  <c r="G139" i="11" a="1"/>
  <c r="G139" i="11" s="1"/>
  <c r="M139" i="11" s="1"/>
  <c r="B131" i="11"/>
  <c r="E131" i="11" s="1" a="1"/>
  <c r="E131" i="11" s="1"/>
  <c r="L131" i="11" s="1"/>
  <c r="G131" i="11" s="1" a="1"/>
  <c r="G131" i="11" s="1"/>
  <c r="M131" i="11" s="1"/>
  <c r="B127" i="11"/>
  <c r="E127" i="11" s="1" a="1"/>
  <c r="E127" i="11" s="1"/>
  <c r="L127" i="11" s="1"/>
  <c r="G127" i="11" s="1" a="1"/>
  <c r="G127" i="11" s="1"/>
  <c r="M127" i="11" s="1"/>
  <c r="B121" i="11"/>
  <c r="E117" i="11"/>
  <c r="B123" i="11"/>
  <c r="E123" i="11" s="1" a="1"/>
  <c r="E123" i="11" s="1"/>
  <c r="L123" i="11" s="1"/>
  <c r="G123" i="11" s="1" a="1"/>
  <c r="G123" i="11" s="1"/>
  <c r="M123" i="11" s="1"/>
  <c r="B122" i="11"/>
  <c r="E122" i="11" s="1" a="1"/>
  <c r="E122" i="11" s="1"/>
  <c r="L122" i="11" s="1"/>
  <c r="I122" i="11" s="1"/>
  <c r="N122" i="11" s="1"/>
  <c r="B128" i="11"/>
  <c r="E128" i="11" s="1" a="1"/>
  <c r="E128" i="11" s="1"/>
  <c r="L128" i="11" s="1"/>
  <c r="G128" i="11" s="1" a="1"/>
  <c r="G128" i="11" s="1"/>
  <c r="M128" i="11" s="1"/>
  <c r="B130" i="11"/>
  <c r="E130" i="11" s="1" a="1"/>
  <c r="E130" i="11" s="1"/>
  <c r="L130" i="11" s="1"/>
  <c r="G130" i="11" s="1" a="1"/>
  <c r="G130" i="11" s="1"/>
  <c r="M130" i="11" s="1"/>
  <c r="E126" i="11"/>
  <c r="L114" i="11"/>
  <c r="B120" i="11"/>
  <c r="E120" i="11" s="1" a="1"/>
  <c r="E120" i="11" s="1"/>
  <c r="B118" i="11"/>
  <c r="E118" i="11" s="1" a="1"/>
  <c r="E118" i="11" s="1"/>
  <c r="L118" i="11" s="1"/>
  <c r="I118" i="11" s="1"/>
  <c r="N118" i="11" s="1"/>
  <c r="B119" i="11"/>
  <c r="E119" i="11" s="1" a="1"/>
  <c r="E119" i="11" s="1"/>
  <c r="L119" i="11" s="1"/>
  <c r="I119" i="11" s="1"/>
  <c r="N119" i="11" s="1"/>
  <c r="B129" i="11"/>
  <c r="E129" i="11" s="1" a="1"/>
  <c r="E129" i="11" s="1"/>
  <c r="L129" i="11" s="1"/>
  <c r="G129" i="11" s="1" a="1"/>
  <c r="G129" i="11" s="1"/>
  <c r="M129" i="11" s="1"/>
  <c r="B110" i="11"/>
  <c r="E110" i="11" s="1" a="1"/>
  <c r="E110" i="11" s="1"/>
  <c r="L110" i="11" s="1"/>
  <c r="I110" i="11" s="1"/>
  <c r="N110" i="11" s="1"/>
  <c r="B106" i="11"/>
  <c r="E106" i="11" s="1" a="1"/>
  <c r="E106" i="11" s="1"/>
  <c r="L106" i="11" s="1"/>
  <c r="I106" i="11" s="1"/>
  <c r="N106" i="11" s="1"/>
  <c r="B100" i="11"/>
  <c r="E96" i="11"/>
  <c r="B99" i="11"/>
  <c r="E99" i="11" s="1" a="1"/>
  <c r="E99" i="11" s="1"/>
  <c r="B107" i="11"/>
  <c r="E107" i="11" s="1" a="1"/>
  <c r="E107" i="11" s="1"/>
  <c r="L107" i="11" s="1"/>
  <c r="I107" i="11" s="1"/>
  <c r="N107" i="11" s="1"/>
  <c r="B97" i="11"/>
  <c r="E97" i="11" s="1" a="1"/>
  <c r="E97" i="11" s="1"/>
  <c r="L97" i="11" s="1"/>
  <c r="G97" i="11" s="1" a="1"/>
  <c r="G97" i="11" s="1"/>
  <c r="M97" i="11" s="1"/>
  <c r="L93" i="11"/>
  <c r="B109" i="11"/>
  <c r="E109" i="11" s="1" a="1"/>
  <c r="E109" i="11" s="1"/>
  <c r="L109" i="11" s="1"/>
  <c r="G109" i="11" s="1" a="1"/>
  <c r="G109" i="11" s="1"/>
  <c r="M109" i="11" s="1"/>
  <c r="E105" i="11"/>
  <c r="B101" i="11"/>
  <c r="E101" i="11" s="1" a="1"/>
  <c r="E101" i="11" s="1"/>
  <c r="L101" i="11" s="1"/>
  <c r="I101" i="11" s="1"/>
  <c r="N101" i="11" s="1"/>
  <c r="B102" i="11"/>
  <c r="E102" i="11" s="1" a="1"/>
  <c r="E102" i="11" s="1"/>
  <c r="L102" i="11" s="1"/>
  <c r="G102" i="11" s="1" a="1"/>
  <c r="G102" i="11" s="1"/>
  <c r="M102" i="11" s="1"/>
  <c r="B98" i="11"/>
  <c r="E98" i="11" s="1" a="1"/>
  <c r="E98" i="11" s="1"/>
  <c r="L98" i="11" s="1"/>
  <c r="I98" i="11" s="1"/>
  <c r="N98" i="11" s="1"/>
  <c r="B108" i="11"/>
  <c r="E108" i="11" s="1" a="1"/>
  <c r="E108" i="11" s="1"/>
  <c r="L108" i="11" s="1"/>
  <c r="G108" i="11" s="1" a="1"/>
  <c r="G108" i="11" s="1"/>
  <c r="M108" i="11" s="1"/>
  <c r="B89" i="11"/>
  <c r="E89" i="11" s="1" a="1"/>
  <c r="E89" i="11" s="1"/>
  <c r="L89" i="11" s="1"/>
  <c r="I89" i="11" s="1"/>
  <c r="N89" i="11" s="1"/>
  <c r="B85" i="11"/>
  <c r="E85" i="11" s="1" a="1"/>
  <c r="E85" i="11" s="1"/>
  <c r="L85" i="11" s="1"/>
  <c r="I85" i="11" s="1"/>
  <c r="N85" i="11" s="1"/>
  <c r="B79" i="11"/>
  <c r="E75" i="11"/>
  <c r="L72" i="11"/>
  <c r="B76" i="11"/>
  <c r="E76" i="11" s="1" a="1"/>
  <c r="E76" i="11" s="1"/>
  <c r="L76" i="11" s="1"/>
  <c r="I76" i="11" s="1"/>
  <c r="N76" i="11" s="1"/>
  <c r="B88" i="11"/>
  <c r="E88" i="11" s="1" a="1"/>
  <c r="E88" i="11" s="1"/>
  <c r="L88" i="11" s="1"/>
  <c r="I88" i="11" s="1"/>
  <c r="N88" i="11" s="1"/>
  <c r="E84" i="11"/>
  <c r="B81" i="11"/>
  <c r="E81" i="11" s="1" a="1"/>
  <c r="E81" i="11" s="1"/>
  <c r="L81" i="11" s="1"/>
  <c r="G81" i="11" s="1" a="1"/>
  <c r="G81" i="11" s="1"/>
  <c r="M81" i="11" s="1"/>
  <c r="B78" i="11"/>
  <c r="E78" i="11" s="1" a="1"/>
  <c r="E78" i="11" s="1"/>
  <c r="B87" i="11"/>
  <c r="E87" i="11" s="1" a="1"/>
  <c r="E87" i="11" s="1"/>
  <c r="L87" i="11" s="1"/>
  <c r="G87" i="11" s="1" a="1"/>
  <c r="G87" i="11" s="1"/>
  <c r="M87" i="11" s="1"/>
  <c r="B80" i="11"/>
  <c r="E80" i="11" s="1" a="1"/>
  <c r="E80" i="11" s="1"/>
  <c r="L80" i="11" s="1"/>
  <c r="I80" i="11" s="1"/>
  <c r="N80" i="11" s="1"/>
  <c r="B77" i="11"/>
  <c r="E77" i="11" s="1" a="1"/>
  <c r="E77" i="11" s="1"/>
  <c r="L77" i="11" s="1"/>
  <c r="I77" i="11" s="1"/>
  <c r="N77" i="11" s="1"/>
  <c r="B86" i="11"/>
  <c r="E86" i="11" s="1" a="1"/>
  <c r="E86" i="11" s="1"/>
  <c r="L86" i="11" s="1"/>
  <c r="I86" i="11" s="1"/>
  <c r="N86" i="11" s="1"/>
  <c r="B68" i="11"/>
  <c r="E68" i="11" s="1" a="1"/>
  <c r="E68" i="11" s="1"/>
  <c r="L68" i="11" s="1"/>
  <c r="G68" i="11" s="1" a="1"/>
  <c r="G68" i="11" s="1"/>
  <c r="M68" i="11" s="1"/>
  <c r="B64" i="11"/>
  <c r="E64" i="11" s="1" a="1"/>
  <c r="E64" i="11" s="1"/>
  <c r="L64" i="11" s="1"/>
  <c r="G64" i="11" s="1" a="1"/>
  <c r="G64" i="11" s="1"/>
  <c r="M64" i="11" s="1"/>
  <c r="B58" i="11"/>
  <c r="E54" i="11"/>
  <c r="L51" i="11"/>
  <c r="B59" i="11"/>
  <c r="E59" i="11" s="1" a="1"/>
  <c r="E59" i="11" s="1"/>
  <c r="L59" i="11" s="1"/>
  <c r="I59" i="11" s="1"/>
  <c r="N59" i="11" s="1"/>
  <c r="B56" i="11"/>
  <c r="E56" i="11" s="1" a="1"/>
  <c r="E56" i="11" s="1"/>
  <c r="L56" i="11" s="1"/>
  <c r="I56" i="11" s="1"/>
  <c r="N56" i="11" s="1"/>
  <c r="B67" i="11"/>
  <c r="E67" i="11" s="1" a="1"/>
  <c r="E67" i="11" s="1"/>
  <c r="L67" i="11" s="1"/>
  <c r="I67" i="11" s="1"/>
  <c r="N67" i="11" s="1"/>
  <c r="E63" i="11"/>
  <c r="B60" i="11"/>
  <c r="E60" i="11" s="1" a="1"/>
  <c r="E60" i="11" s="1"/>
  <c r="L60" i="11" s="1"/>
  <c r="G60" i="11" s="1" a="1"/>
  <c r="G60" i="11" s="1"/>
  <c r="M60" i="11" s="1"/>
  <c r="B57" i="11"/>
  <c r="E57" i="11" s="1" a="1"/>
  <c r="E57" i="11" s="1"/>
  <c r="B66" i="11"/>
  <c r="E66" i="11" s="1" a="1"/>
  <c r="E66" i="11" s="1"/>
  <c r="L66" i="11" s="1"/>
  <c r="G66" i="11" s="1" a="1"/>
  <c r="G66" i="11" s="1"/>
  <c r="M66" i="11" s="1"/>
  <c r="B65" i="11"/>
  <c r="E65" i="11" s="1" a="1"/>
  <c r="E65" i="11" s="1"/>
  <c r="L65" i="11" s="1"/>
  <c r="I65" i="11" s="1"/>
  <c r="N65" i="11" s="1"/>
  <c r="B55" i="11"/>
  <c r="E55" i="11" s="1" a="1"/>
  <c r="E55" i="11" s="1"/>
  <c r="L55" i="11" s="1"/>
  <c r="I55" i="11" s="1"/>
  <c r="N55" i="11" s="1"/>
  <c r="B47" i="11"/>
  <c r="E47" i="11" s="1" a="1"/>
  <c r="E47" i="11" s="1"/>
  <c r="L47" i="11" s="1"/>
  <c r="G47" i="11" s="1" a="1"/>
  <c r="G47" i="11" s="1"/>
  <c r="M47" i="11" s="1"/>
  <c r="B43" i="11"/>
  <c r="E43" i="11" s="1" a="1"/>
  <c r="E43" i="11" s="1"/>
  <c r="L43" i="11" s="1"/>
  <c r="G43" i="11" s="1" a="1"/>
  <c r="G43" i="11" s="1"/>
  <c r="M43" i="11" s="1"/>
  <c r="B37" i="11"/>
  <c r="E33" i="11"/>
  <c r="L30" i="11"/>
  <c r="B38" i="11"/>
  <c r="E38" i="11" s="1" a="1"/>
  <c r="E38" i="11" s="1"/>
  <c r="L38" i="11" s="1"/>
  <c r="I38" i="11" s="1"/>
  <c r="N38" i="11" s="1"/>
  <c r="B35" i="11"/>
  <c r="E35" i="11" s="1" a="1"/>
  <c r="E35" i="11" s="1"/>
  <c r="L35" i="11" s="1"/>
  <c r="I35" i="11" s="1"/>
  <c r="N35" i="11" s="1"/>
  <c r="B46" i="11"/>
  <c r="E46" i="11" s="1" a="1"/>
  <c r="E46" i="11" s="1"/>
  <c r="L46" i="11" s="1"/>
  <c r="G46" i="11" s="1" a="1"/>
  <c r="G46" i="11" s="1"/>
  <c r="M46" i="11" s="1"/>
  <c r="E42" i="11"/>
  <c r="B39" i="11"/>
  <c r="E39" i="11" s="1" a="1"/>
  <c r="E39" i="11" s="1"/>
  <c r="L39" i="11" s="1"/>
  <c r="G39" i="11" s="1" a="1"/>
  <c r="G39" i="11" s="1"/>
  <c r="M39" i="11" s="1"/>
  <c r="B36" i="11"/>
  <c r="E36" i="11" s="1" a="1"/>
  <c r="E36" i="11" s="1"/>
  <c r="B45" i="11"/>
  <c r="E45" i="11" s="1" a="1"/>
  <c r="E45" i="11" s="1"/>
  <c r="L45" i="11" s="1"/>
  <c r="G45" i="11" s="1" a="1"/>
  <c r="G45" i="11" s="1"/>
  <c r="M45" i="11" s="1"/>
  <c r="B44" i="11"/>
  <c r="E44" i="11" s="1" a="1"/>
  <c r="E44" i="11" s="1"/>
  <c r="L44" i="11" s="1"/>
  <c r="G44" i="11" s="1" a="1"/>
  <c r="G44" i="11" s="1"/>
  <c r="M44" i="11" s="1"/>
  <c r="B34" i="11"/>
  <c r="E34" i="11" s="1" a="1"/>
  <c r="E34" i="11" s="1"/>
  <c r="L34" i="11" s="1"/>
  <c r="I34" i="11" s="1"/>
  <c r="N34" i="11" s="1"/>
  <c r="E21" i="11"/>
  <c r="L9" i="11"/>
  <c r="E12" i="11"/>
  <c r="B16" i="11"/>
  <c r="B26" i="11"/>
  <c r="E26" i="11" s="1" a="1"/>
  <c r="E26" i="11" s="1"/>
  <c r="B15" i="11"/>
  <c r="E15" i="11" s="1" a="1"/>
  <c r="E15" i="11" s="1"/>
  <c r="L15" i="11" s="1"/>
  <c r="B25" i="11"/>
  <c r="E25" i="11" s="1" a="1"/>
  <c r="E25" i="11" s="1"/>
  <c r="B14" i="11"/>
  <c r="E14" i="11" s="1" a="1"/>
  <c r="E14" i="11" s="1"/>
  <c r="B24" i="11"/>
  <c r="E24" i="11" s="1" a="1"/>
  <c r="E24" i="11" s="1"/>
  <c r="L24" i="11" s="1"/>
  <c r="G24" i="11" s="1" a="1"/>
  <c r="G24" i="11" s="1"/>
  <c r="B13" i="11"/>
  <c r="B23" i="11"/>
  <c r="E23" i="11" s="1" a="1"/>
  <c r="E23" i="11" s="1"/>
  <c r="B22" i="11"/>
  <c r="E22" i="11" s="1" a="1"/>
  <c r="E22" i="11" s="1"/>
  <c r="B18" i="11"/>
  <c r="E18" i="11" s="1" a="1"/>
  <c r="E18" i="11" s="1"/>
  <c r="L18" i="11" s="1"/>
  <c r="G18" i="11" s="1" a="1"/>
  <c r="G18" i="11" s="1"/>
  <c r="B17" i="11"/>
  <c r="E17" i="11" s="1" a="1"/>
  <c r="E17" i="11" s="1"/>
  <c r="L17" i="11" s="1"/>
  <c r="G17" i="11" s="1" a="1"/>
  <c r="G17" i="11" s="1"/>
  <c r="I128" i="11" l="1"/>
  <c r="N128" i="11" s="1"/>
  <c r="I97" i="11"/>
  <c r="N97" i="11" s="1"/>
  <c r="L28" i="7"/>
  <c r="AF28" i="7" s="1" a="1"/>
  <c r="AF28" i="7" s="1"/>
  <c r="AG28" i="7" s="1" a="1"/>
  <c r="AG28" i="7" s="1"/>
  <c r="L36" i="7"/>
  <c r="L12" i="7"/>
  <c r="AX12" i="7" s="1"/>
  <c r="L20" i="7"/>
  <c r="G56" i="11" a="1"/>
  <c r="G56" i="11" s="1"/>
  <c r="M56" i="11" s="1"/>
  <c r="G119" i="11" a="1"/>
  <c r="G119" i="11" s="1"/>
  <c r="M119" i="11" s="1"/>
  <c r="G80" i="11" a="1"/>
  <c r="G80" i="11" s="1"/>
  <c r="M80" i="11" s="1"/>
  <c r="I130" i="11"/>
  <c r="N130" i="11" s="1"/>
  <c r="G122" i="11" a="1"/>
  <c r="G122" i="11" s="1"/>
  <c r="M122" i="11" s="1"/>
  <c r="I127" i="11"/>
  <c r="N127" i="11" s="1"/>
  <c r="G118" i="11" a="1"/>
  <c r="G118" i="11" s="1"/>
  <c r="M118" i="11" s="1"/>
  <c r="I123" i="11"/>
  <c r="N123" i="11" s="1"/>
  <c r="I131" i="11"/>
  <c r="N131" i="11" s="1"/>
  <c r="I129" i="11"/>
  <c r="N129" i="11" s="1"/>
  <c r="I87" i="11"/>
  <c r="N87" i="11" s="1"/>
  <c r="E205" i="11"/>
  <c r="L205" i="11" s="1"/>
  <c r="L204" i="11"/>
  <c r="E184" i="11"/>
  <c r="L184" i="11" s="1"/>
  <c r="L183" i="11"/>
  <c r="G89" i="11" a="1"/>
  <c r="G89" i="11" s="1"/>
  <c r="M89" i="11" s="1"/>
  <c r="E163" i="11"/>
  <c r="L163" i="11" s="1"/>
  <c r="L162" i="11"/>
  <c r="G59" i="11" a="1"/>
  <c r="G59" i="11" s="1"/>
  <c r="M59" i="11" s="1"/>
  <c r="G85" i="11" a="1"/>
  <c r="G85" i="11" s="1"/>
  <c r="M85" i="11" s="1"/>
  <c r="E142" i="11"/>
  <c r="L142" i="11" s="1"/>
  <c r="L141" i="11"/>
  <c r="G88" i="11" a="1"/>
  <c r="G88" i="11" s="1"/>
  <c r="M88" i="11" s="1"/>
  <c r="I43" i="11"/>
  <c r="N43" i="11" s="1"/>
  <c r="I45" i="11"/>
  <c r="N45" i="11" s="1"/>
  <c r="E121" i="11"/>
  <c r="L121" i="11" s="1"/>
  <c r="L120" i="11"/>
  <c r="G110" i="11" a="1"/>
  <c r="G110" i="11" s="1"/>
  <c r="M110" i="11" s="1"/>
  <c r="G107" i="11" a="1"/>
  <c r="G107" i="11" s="1"/>
  <c r="M107" i="11" s="1"/>
  <c r="E100" i="11"/>
  <c r="L100" i="11" s="1"/>
  <c r="L99" i="11"/>
  <c r="I102" i="11"/>
  <c r="N102" i="11" s="1"/>
  <c r="G35" i="11" a="1"/>
  <c r="G35" i="11" s="1"/>
  <c r="M35" i="11" s="1"/>
  <c r="I47" i="11"/>
  <c r="N47" i="11" s="1"/>
  <c r="G55" i="11" a="1"/>
  <c r="G55" i="11" s="1"/>
  <c r="M55" i="11" s="1"/>
  <c r="G101" i="11" a="1"/>
  <c r="G101" i="11" s="1"/>
  <c r="M101" i="11" s="1"/>
  <c r="G98" i="11" a="1"/>
  <c r="G98" i="11" s="1"/>
  <c r="M98" i="11" s="1"/>
  <c r="I81" i="11"/>
  <c r="N81" i="11" s="1"/>
  <c r="G106" i="11" a="1"/>
  <c r="G106" i="11" s="1"/>
  <c r="M106" i="11" s="1"/>
  <c r="I108" i="11"/>
  <c r="N108" i="11" s="1"/>
  <c r="I109" i="11"/>
  <c r="N109" i="11" s="1"/>
  <c r="I68" i="11"/>
  <c r="N68" i="11" s="1"/>
  <c r="I44" i="11"/>
  <c r="N44" i="11" s="1"/>
  <c r="E79" i="11"/>
  <c r="L79" i="11" s="1"/>
  <c r="L78" i="11"/>
  <c r="G76" i="11" a="1"/>
  <c r="G76" i="11" s="1"/>
  <c r="M76" i="11" s="1"/>
  <c r="G77" i="11" a="1"/>
  <c r="G77" i="11" s="1"/>
  <c r="M77" i="11" s="1"/>
  <c r="G86" i="11" a="1"/>
  <c r="G86" i="11" s="1"/>
  <c r="M86" i="11" s="1"/>
  <c r="G65" i="11" a="1"/>
  <c r="G65" i="11" s="1"/>
  <c r="M65" i="11" s="1"/>
  <c r="I64" i="11"/>
  <c r="N64" i="11" s="1"/>
  <c r="I66" i="11"/>
  <c r="N66" i="11" s="1"/>
  <c r="G34" i="11" a="1"/>
  <c r="G34" i="11" s="1"/>
  <c r="M34" i="11" s="1"/>
  <c r="G67" i="11" a="1"/>
  <c r="G67" i="11" s="1"/>
  <c r="M67" i="11" s="1"/>
  <c r="G38" i="11" a="1"/>
  <c r="G38" i="11" s="1"/>
  <c r="M38" i="11" s="1"/>
  <c r="I60" i="11"/>
  <c r="N60" i="11" s="1"/>
  <c r="I39" i="11"/>
  <c r="N39" i="11" s="1"/>
  <c r="E58" i="11"/>
  <c r="L58" i="11" s="1"/>
  <c r="L57" i="11"/>
  <c r="I46" i="11"/>
  <c r="N46" i="11" s="1"/>
  <c r="E37" i="11"/>
  <c r="L37" i="11" s="1"/>
  <c r="L36" i="11"/>
  <c r="L14" i="11"/>
  <c r="G14" i="11" s="1" a="1"/>
  <c r="G14" i="11" s="1"/>
  <c r="L23" i="11"/>
  <c r="G23" i="11" s="1" a="1"/>
  <c r="G23" i="11" s="1"/>
  <c r="L25" i="11"/>
  <c r="G25" i="11" s="1" a="1"/>
  <c r="G25" i="11" s="1"/>
  <c r="L22" i="11"/>
  <c r="G22" i="11" s="1" a="1"/>
  <c r="G22" i="11" s="1"/>
  <c r="L26" i="11"/>
  <c r="G26" i="11" s="1" a="1"/>
  <c r="G26" i="11" s="1"/>
  <c r="E13" i="11" a="1"/>
  <c r="E13" i="11" s="1"/>
  <c r="L13" i="11" s="1"/>
  <c r="G13" i="11" s="1" a="1"/>
  <c r="G13" i="11" s="1"/>
  <c r="E16" i="11"/>
  <c r="L16" i="11" s="1"/>
  <c r="G15" i="11" s="1" a="1"/>
  <c r="G15" i="11" s="1"/>
  <c r="AM28" i="7" l="1" a="1"/>
  <c r="AM28" i="7" s="1"/>
  <c r="AN28" i="7" s="1" a="1"/>
  <c r="AN28" i="7" s="1"/>
  <c r="Z28" i="7" a="1"/>
  <c r="Z28" i="7" s="1"/>
  <c r="AJ28" i="7" a="1"/>
  <c r="AJ28" i="7" s="1"/>
  <c r="AC28" i="7" a="1"/>
  <c r="AC28" i="7" s="1"/>
  <c r="AX28" i="7"/>
  <c r="AX36" i="7"/>
  <c r="AC36" i="7" a="1"/>
  <c r="AC36" i="7" s="1"/>
  <c r="Z36" i="7" a="1"/>
  <c r="Z36" i="7" s="1"/>
  <c r="AM36" i="7" a="1"/>
  <c r="AM36" i="7" s="1"/>
  <c r="AF36" i="7" a="1"/>
  <c r="AF36" i="7" s="1"/>
  <c r="AG36" i="7" s="1" a="1"/>
  <c r="AG36" i="7" s="1"/>
  <c r="AJ36" i="7" a="1"/>
  <c r="AJ36" i="7" s="1"/>
  <c r="L32" i="7"/>
  <c r="L33" i="7"/>
  <c r="L35" i="7"/>
  <c r="L34" i="7"/>
  <c r="L30" i="7"/>
  <c r="L31" i="7"/>
  <c r="L29" i="7"/>
  <c r="L25" i="7"/>
  <c r="L22" i="7"/>
  <c r="L24" i="7"/>
  <c r="AX20" i="7"/>
  <c r="AJ20" i="7" a="1"/>
  <c r="AJ20" i="7" s="1"/>
  <c r="Z20" i="7" a="1"/>
  <c r="Z20" i="7" s="1"/>
  <c r="AF20" i="7" a="1"/>
  <c r="AF20" i="7" s="1"/>
  <c r="AG20" i="7" s="1" a="1"/>
  <c r="AG20" i="7" s="1"/>
  <c r="AM20" i="7" a="1"/>
  <c r="AM20" i="7" s="1"/>
  <c r="AC20" i="7" a="1"/>
  <c r="AC20" i="7" s="1"/>
  <c r="L23" i="7"/>
  <c r="L27" i="7"/>
  <c r="L26" i="7"/>
  <c r="L21" i="7"/>
  <c r="L13" i="7"/>
  <c r="L18" i="7"/>
  <c r="L16" i="7"/>
  <c r="L19" i="7"/>
  <c r="L17" i="7"/>
  <c r="G120" i="11" a="1"/>
  <c r="G120" i="11" s="1"/>
  <c r="M120" i="11" s="1"/>
  <c r="I120" i="11"/>
  <c r="N120" i="11" s="1"/>
  <c r="G99" i="11" a="1"/>
  <c r="G99" i="11" s="1"/>
  <c r="M99" i="11" s="1"/>
  <c r="I99" i="11"/>
  <c r="N99" i="11" s="1"/>
  <c r="G78" i="11" a="1"/>
  <c r="G78" i="11" s="1"/>
  <c r="M78" i="11" s="1"/>
  <c r="I78" i="11"/>
  <c r="N78" i="11" s="1"/>
  <c r="I57" i="11"/>
  <c r="N57" i="11" s="1"/>
  <c r="G57" i="11" a="1"/>
  <c r="G57" i="11" s="1"/>
  <c r="M57" i="11" s="1"/>
  <c r="G36" i="11" a="1"/>
  <c r="G36" i="11" s="1"/>
  <c r="M36" i="11" s="1"/>
  <c r="I36" i="11"/>
  <c r="N36" i="11" s="1"/>
  <c r="M14" i="11"/>
  <c r="L15" i="7"/>
  <c r="L4" i="7"/>
  <c r="L11" i="7"/>
  <c r="L14" i="7"/>
  <c r="L6" i="7"/>
  <c r="L9" i="7"/>
  <c r="L8" i="7"/>
  <c r="L10" i="7"/>
  <c r="L7" i="7"/>
  <c r="L5" i="7"/>
  <c r="I14" i="11"/>
  <c r="N14" i="11" s="1"/>
  <c r="M17" i="11"/>
  <c r="I18" i="11"/>
  <c r="N18" i="11" s="1"/>
  <c r="I17" i="11"/>
  <c r="N17" i="11" s="1"/>
  <c r="M22" i="11"/>
  <c r="I22" i="11"/>
  <c r="N22" i="11" s="1"/>
  <c r="AA28" i="7" s="1" a="1"/>
  <c r="AA28" i="7" s="1"/>
  <c r="I24" i="11"/>
  <c r="N24" i="11" s="1"/>
  <c r="AH28" i="7" s="1" a="1"/>
  <c r="AH28" i="7" s="1"/>
  <c r="M24" i="11"/>
  <c r="AI28" i="7" s="1" a="1"/>
  <c r="AI28" i="7" s="1"/>
  <c r="I23" i="11"/>
  <c r="N23" i="11" s="1"/>
  <c r="M23" i="11"/>
  <c r="I25" i="11"/>
  <c r="N25" i="11" s="1"/>
  <c r="M25" i="11"/>
  <c r="M26" i="11"/>
  <c r="I26" i="11"/>
  <c r="N26" i="11" s="1"/>
  <c r="M18" i="11"/>
  <c r="AH36" i="7" a="1"/>
  <c r="AH36" i="7" s="1"/>
  <c r="AL28" i="7" l="1" a="1"/>
  <c r="AL28" i="7" s="1"/>
  <c r="AD28" i="7" a="1"/>
  <c r="AD28" i="7" s="1"/>
  <c r="AO28" i="7" a="1"/>
  <c r="AO28" i="7" s="1"/>
  <c r="AE28" i="7" a="1"/>
  <c r="AE28" i="7" s="1"/>
  <c r="AB28" i="7" a="1"/>
  <c r="AB28" i="7" s="1"/>
  <c r="AV28" i="7" s="1" a="1"/>
  <c r="AV28" i="7" s="1"/>
  <c r="L27" i="10" s="1"/>
  <c r="AE20" i="7" a="1"/>
  <c r="AE20" i="7" s="1"/>
  <c r="AK28" i="7" a="1"/>
  <c r="AK28" i="7" s="1"/>
  <c r="AL36" i="7" a="1"/>
  <c r="AL36" i="7" s="1"/>
  <c r="AK36" i="7" a="1"/>
  <c r="AK36" i="7" s="1"/>
  <c r="AO36" i="7" a="1"/>
  <c r="AO36" i="7" s="1"/>
  <c r="AN36" i="7" a="1"/>
  <c r="AN36" i="7" s="1"/>
  <c r="AX30" i="7"/>
  <c r="AJ30" i="7" a="1"/>
  <c r="AJ30" i="7" s="1"/>
  <c r="AF30" i="7" a="1"/>
  <c r="AF30" i="7" s="1"/>
  <c r="AG30" i="7" s="1" a="1"/>
  <c r="AG30" i="7" s="1"/>
  <c r="AM30" i="7" a="1"/>
  <c r="AM30" i="7" s="1"/>
  <c r="Z30" i="7" a="1"/>
  <c r="Z30" i="7" s="1"/>
  <c r="AC30" i="7" a="1"/>
  <c r="AC30" i="7" s="1"/>
  <c r="AE30" i="7" s="1" a="1"/>
  <c r="AE30" i="7" s="1"/>
  <c r="AX35" i="7"/>
  <c r="AF35" i="7" a="1"/>
  <c r="AF35" i="7" s="1"/>
  <c r="AG35" i="7" s="1" a="1"/>
  <c r="AG35" i="7" s="1"/>
  <c r="AM35" i="7" a="1"/>
  <c r="AM35" i="7" s="1"/>
  <c r="Z35" i="7" a="1"/>
  <c r="Z35" i="7" s="1"/>
  <c r="AC35" i="7" a="1"/>
  <c r="AC35" i="7" s="1"/>
  <c r="AD35" i="7" s="1" a="1"/>
  <c r="AD35" i="7" s="1"/>
  <c r="AJ35" i="7" a="1"/>
  <c r="AJ35" i="7" s="1"/>
  <c r="AX33" i="7"/>
  <c r="AM33" i="7" a="1"/>
  <c r="AM33" i="7" s="1"/>
  <c r="Z33" i="7" a="1"/>
  <c r="Z33" i="7" s="1"/>
  <c r="AF33" i="7" a="1"/>
  <c r="AF33" i="7" s="1"/>
  <c r="AG33" i="7" s="1" a="1"/>
  <c r="AG33" i="7" s="1"/>
  <c r="AC33" i="7" a="1"/>
  <c r="AC33" i="7" s="1"/>
  <c r="AD33" i="7" s="1" a="1"/>
  <c r="AD33" i="7" s="1"/>
  <c r="AJ33" i="7" a="1"/>
  <c r="AJ33" i="7" s="1"/>
  <c r="AX32" i="7"/>
  <c r="AF32" i="7" a="1"/>
  <c r="AF32" i="7" s="1"/>
  <c r="AG32" i="7" s="1" a="1"/>
  <c r="AG32" i="7" s="1"/>
  <c r="AJ32" i="7" a="1"/>
  <c r="AJ32" i="7" s="1"/>
  <c r="AM32" i="7" a="1"/>
  <c r="AM32" i="7" s="1"/>
  <c r="Z32" i="7" a="1"/>
  <c r="Z32" i="7" s="1"/>
  <c r="AC32" i="7" a="1"/>
  <c r="AC32" i="7" s="1"/>
  <c r="AD32" i="7" s="1" a="1"/>
  <c r="AD32" i="7" s="1"/>
  <c r="AX29" i="7"/>
  <c r="AC29" i="7" a="1"/>
  <c r="AC29" i="7" s="1"/>
  <c r="AE29" i="7" s="1" a="1"/>
  <c r="AE29" i="7" s="1"/>
  <c r="AF29" i="7" a="1"/>
  <c r="AF29" i="7" s="1"/>
  <c r="AG29" i="7" s="1" a="1"/>
  <c r="AG29" i="7" s="1"/>
  <c r="AJ29" i="7" a="1"/>
  <c r="AJ29" i="7" s="1"/>
  <c r="AM29" i="7" a="1"/>
  <c r="AM29" i="7" s="1"/>
  <c r="Z29" i="7" a="1"/>
  <c r="Z29" i="7" s="1"/>
  <c r="AX34" i="7"/>
  <c r="AF34" i="7" a="1"/>
  <c r="AF34" i="7" s="1"/>
  <c r="AG34" i="7" s="1" a="1"/>
  <c r="AG34" i="7" s="1"/>
  <c r="Z34" i="7" a="1"/>
  <c r="Z34" i="7" s="1"/>
  <c r="AJ34" i="7" a="1"/>
  <c r="AJ34" i="7" s="1"/>
  <c r="AM34" i="7" a="1"/>
  <c r="AM34" i="7" s="1"/>
  <c r="AC34" i="7" a="1"/>
  <c r="AC34" i="7" s="1"/>
  <c r="AE34" i="7" s="1" a="1"/>
  <c r="AE34" i="7" s="1"/>
  <c r="AX31" i="7"/>
  <c r="AC31" i="7" a="1"/>
  <c r="AC31" i="7" s="1"/>
  <c r="AE31" i="7" s="1" a="1"/>
  <c r="AE31" i="7" s="1"/>
  <c r="Z31" i="7" a="1"/>
  <c r="Z31" i="7" s="1"/>
  <c r="AF31" i="7" a="1"/>
  <c r="AF31" i="7" s="1"/>
  <c r="AG31" i="7" s="1" a="1"/>
  <c r="AG31" i="7" s="1"/>
  <c r="AM31" i="7" a="1"/>
  <c r="AM31" i="7" s="1"/>
  <c r="AJ31" i="7" a="1"/>
  <c r="AJ31" i="7" s="1"/>
  <c r="AK20" i="7" a="1"/>
  <c r="AK20" i="7" s="1"/>
  <c r="AL20" i="7" a="1"/>
  <c r="AL20" i="7" s="1"/>
  <c r="AN20" i="7" a="1"/>
  <c r="AN20" i="7" s="1"/>
  <c r="AO20" i="7" a="1"/>
  <c r="AO20" i="7" s="1"/>
  <c r="AD20" i="7" a="1"/>
  <c r="AD20" i="7" s="1"/>
  <c r="AX26" i="7"/>
  <c r="AC26" i="7" a="1"/>
  <c r="AC26" i="7" s="1"/>
  <c r="AE26" i="7" s="1" a="1"/>
  <c r="AE26" i="7" s="1"/>
  <c r="AF26" i="7" a="1"/>
  <c r="AF26" i="7" s="1"/>
  <c r="AG26" i="7" s="1" a="1"/>
  <c r="AG26" i="7" s="1"/>
  <c r="AJ26" i="7" a="1"/>
  <c r="AJ26" i="7" s="1"/>
  <c r="AM26" i="7" a="1"/>
  <c r="AM26" i="7" s="1"/>
  <c r="Z26" i="7" a="1"/>
  <c r="Z26" i="7" s="1"/>
  <c r="AX21" i="7"/>
  <c r="AF21" i="7" a="1"/>
  <c r="AF21" i="7" s="1"/>
  <c r="AG21" i="7" s="1" a="1"/>
  <c r="AG21" i="7" s="1"/>
  <c r="Z21" i="7" a="1"/>
  <c r="Z21" i="7" s="1"/>
  <c r="AJ21" i="7" a="1"/>
  <c r="AJ21" i="7" s="1"/>
  <c r="AC21" i="7" a="1"/>
  <c r="AC21" i="7" s="1"/>
  <c r="AD21" i="7" s="1" a="1"/>
  <c r="AD21" i="7" s="1"/>
  <c r="AM21" i="7" a="1"/>
  <c r="AM21" i="7" s="1"/>
  <c r="AX27" i="7"/>
  <c r="AC27" i="7" a="1"/>
  <c r="AC27" i="7" s="1"/>
  <c r="AE27" i="7" s="1" a="1"/>
  <c r="AE27" i="7" s="1"/>
  <c r="AJ27" i="7" a="1"/>
  <c r="AJ27" i="7" s="1"/>
  <c r="AF27" i="7" a="1"/>
  <c r="AF27" i="7" s="1"/>
  <c r="AG27" i="7" s="1" a="1"/>
  <c r="AG27" i="7" s="1"/>
  <c r="AM27" i="7" a="1"/>
  <c r="AM27" i="7" s="1"/>
  <c r="Z27" i="7" a="1"/>
  <c r="Z27" i="7" s="1"/>
  <c r="AX23" i="7"/>
  <c r="AC23" i="7" a="1"/>
  <c r="AC23" i="7" s="1"/>
  <c r="AD23" i="7" s="1" a="1"/>
  <c r="AD23" i="7" s="1"/>
  <c r="AF23" i="7" a="1"/>
  <c r="AF23" i="7" s="1"/>
  <c r="AG23" i="7" s="1" a="1"/>
  <c r="AG23" i="7" s="1"/>
  <c r="AJ23" i="7" a="1"/>
  <c r="AJ23" i="7" s="1"/>
  <c r="AM23" i="7" a="1"/>
  <c r="AM23" i="7" s="1"/>
  <c r="Z23" i="7" a="1"/>
  <c r="Z23" i="7" s="1"/>
  <c r="AX24" i="7"/>
  <c r="Z24" i="7" a="1"/>
  <c r="Z24" i="7" s="1"/>
  <c r="AF24" i="7" a="1"/>
  <c r="AF24" i="7" s="1"/>
  <c r="AG24" i="7" s="1" a="1"/>
  <c r="AG24" i="7" s="1"/>
  <c r="AC24" i="7" a="1"/>
  <c r="AC24" i="7" s="1"/>
  <c r="AE24" i="7" s="1" a="1"/>
  <c r="AE24" i="7" s="1"/>
  <c r="AJ24" i="7" a="1"/>
  <c r="AJ24" i="7" s="1"/>
  <c r="AM24" i="7" a="1"/>
  <c r="AM24" i="7" s="1"/>
  <c r="AX22" i="7"/>
  <c r="AF22" i="7" a="1"/>
  <c r="AF22" i="7" s="1"/>
  <c r="AG22" i="7" s="1" a="1"/>
  <c r="AG22" i="7" s="1"/>
  <c r="AC22" i="7" a="1"/>
  <c r="AC22" i="7" s="1"/>
  <c r="AE22" i="7" s="1" a="1"/>
  <c r="AE22" i="7" s="1"/>
  <c r="AM22" i="7" a="1"/>
  <c r="AM22" i="7" s="1"/>
  <c r="AJ22" i="7" a="1"/>
  <c r="AJ22" i="7" s="1"/>
  <c r="Z22" i="7" a="1"/>
  <c r="Z22" i="7" s="1"/>
  <c r="AX25" i="7"/>
  <c r="AC25" i="7" a="1"/>
  <c r="AC25" i="7" s="1"/>
  <c r="AE25" i="7" s="1" a="1"/>
  <c r="AE25" i="7" s="1"/>
  <c r="AF25" i="7" a="1"/>
  <c r="AF25" i="7" s="1"/>
  <c r="AG25" i="7" s="1" a="1"/>
  <c r="AG25" i="7" s="1"/>
  <c r="AM25" i="7" a="1"/>
  <c r="AM25" i="7" s="1"/>
  <c r="Z25" i="7" a="1"/>
  <c r="Z25" i="7" s="1"/>
  <c r="AJ25" i="7" a="1"/>
  <c r="AJ25" i="7" s="1"/>
  <c r="AX17" i="7"/>
  <c r="AX14" i="7"/>
  <c r="AX19" i="7"/>
  <c r="AM19" i="7" a="1"/>
  <c r="AM19" i="7" s="1"/>
  <c r="Z19" i="7" a="1"/>
  <c r="Z19" i="7" s="1"/>
  <c r="AF19" i="7" a="1"/>
  <c r="AF19" i="7" s="1"/>
  <c r="AG19" i="7" s="1" a="1"/>
  <c r="AG19" i="7" s="1"/>
  <c r="AJ19" i="7" a="1"/>
  <c r="AJ19" i="7" s="1"/>
  <c r="AC19" i="7" a="1"/>
  <c r="AC19" i="7" s="1"/>
  <c r="AD19" i="7" s="1" a="1"/>
  <c r="AD19" i="7" s="1"/>
  <c r="AX16" i="7"/>
  <c r="AM16" i="7" a="1"/>
  <c r="AM16" i="7" s="1"/>
  <c r="AJ16" i="7" a="1"/>
  <c r="AJ16" i="7" s="1"/>
  <c r="Z16" i="7" a="1"/>
  <c r="Z16" i="7" s="1"/>
  <c r="AF16" i="7" a="1"/>
  <c r="AF16" i="7" s="1"/>
  <c r="AG16" i="7" s="1" a="1"/>
  <c r="AG16" i="7" s="1"/>
  <c r="AC16" i="7" a="1"/>
  <c r="AC16" i="7" s="1"/>
  <c r="AD16" i="7" s="1" a="1"/>
  <c r="AD16" i="7" s="1"/>
  <c r="AX18" i="7"/>
  <c r="AC18" i="7" a="1"/>
  <c r="AC18" i="7" s="1"/>
  <c r="AD18" i="7" s="1" a="1"/>
  <c r="AD18" i="7" s="1"/>
  <c r="AF18" i="7" a="1"/>
  <c r="AF18" i="7" s="1"/>
  <c r="AG18" i="7" s="1" a="1"/>
  <c r="AG18" i="7" s="1"/>
  <c r="AM18" i="7" a="1"/>
  <c r="AM18" i="7" s="1"/>
  <c r="AJ18" i="7" a="1"/>
  <c r="AJ18" i="7" s="1"/>
  <c r="Z18" i="7" a="1"/>
  <c r="Z18" i="7" s="1"/>
  <c r="AX15" i="7"/>
  <c r="AX13" i="7"/>
  <c r="AX10" i="7"/>
  <c r="AX8" i="7"/>
  <c r="AX6" i="7"/>
  <c r="AX11" i="7"/>
  <c r="AX9" i="7"/>
  <c r="AX5" i="7"/>
  <c r="AX7" i="7"/>
  <c r="AX4" i="7"/>
  <c r="AJ4" i="7" a="1"/>
  <c r="AJ4" i="7" s="1"/>
  <c r="AK4" i="7" s="1" a="1"/>
  <c r="AK4" i="7" s="1"/>
  <c r="AM4" i="7" a="1"/>
  <c r="AM4" i="7" s="1"/>
  <c r="AN4" i="7" s="1" a="1"/>
  <c r="AN4" i="7" s="1"/>
  <c r="Z4" i="7" a="1"/>
  <c r="Z4" i="7" s="1"/>
  <c r="AC4" i="7" a="1"/>
  <c r="AC4" i="7" s="1"/>
  <c r="AE4" i="7" s="1" a="1"/>
  <c r="AE4" i="7" s="1"/>
  <c r="AF15" i="7" a="1"/>
  <c r="AF15" i="7" s="1"/>
  <c r="AG15" i="7" s="1" a="1"/>
  <c r="AG15" i="7" s="1"/>
  <c r="AM15" i="7" a="1"/>
  <c r="AM15" i="7" s="1"/>
  <c r="AJ15" i="7" a="1"/>
  <c r="AJ15" i="7" s="1"/>
  <c r="Z15" i="7" a="1"/>
  <c r="Z15" i="7" s="1"/>
  <c r="AC15" i="7" a="1"/>
  <c r="AC15" i="7" s="1"/>
  <c r="AE15" i="7" s="1" a="1"/>
  <c r="AE15" i="7" s="1"/>
  <c r="AM8" i="7" a="1"/>
  <c r="AM8" i="7" s="1"/>
  <c r="AJ8" i="7" a="1"/>
  <c r="AJ8" i="7" s="1"/>
  <c r="AM7" i="7" a="1"/>
  <c r="AM7" i="7" s="1"/>
  <c r="AJ7" i="7" a="1"/>
  <c r="AJ7" i="7" s="1"/>
  <c r="AJ17" i="7" a="1"/>
  <c r="AJ17" i="7" s="1"/>
  <c r="Z17" i="7" a="1"/>
  <c r="Z17" i="7" s="1"/>
  <c r="AC17" i="7" a="1"/>
  <c r="AC17" i="7" s="1"/>
  <c r="AE17" i="7" s="1" a="1"/>
  <c r="AE17" i="7" s="1"/>
  <c r="AM17" i="7" a="1"/>
  <c r="AM17" i="7" s="1"/>
  <c r="AF17" i="7" a="1"/>
  <c r="AF17" i="7" s="1"/>
  <c r="AG17" i="7" s="1" a="1"/>
  <c r="AG17" i="7" s="1"/>
  <c r="Z6" i="7" a="1"/>
  <c r="Z6" i="7" s="1"/>
  <c r="AC14" i="7" a="1"/>
  <c r="AC14" i="7" s="1"/>
  <c r="AE14" i="7" s="1" a="1"/>
  <c r="AE14" i="7" s="1"/>
  <c r="Z14" i="7" a="1"/>
  <c r="Z14" i="7" s="1"/>
  <c r="AF14" i="7" a="1"/>
  <c r="AF14" i="7" s="1"/>
  <c r="AG14" i="7" s="1" a="1"/>
  <c r="AG14" i="7" s="1"/>
  <c r="AM14" i="7" a="1"/>
  <c r="AM14" i="7" s="1"/>
  <c r="AJ14" i="7" a="1"/>
  <c r="AJ14" i="7" s="1"/>
  <c r="AC13" i="7" a="1"/>
  <c r="AC13" i="7" s="1"/>
  <c r="AD13" i="7" s="1" a="1"/>
  <c r="AD13" i="7" s="1"/>
  <c r="AM13" i="7" a="1"/>
  <c r="AM13" i="7" s="1"/>
  <c r="Z13" i="7" a="1"/>
  <c r="Z13" i="7" s="1"/>
  <c r="AJ13" i="7" a="1"/>
  <c r="AJ13" i="7" s="1"/>
  <c r="AF13" i="7" a="1"/>
  <c r="AF13" i="7" s="1"/>
  <c r="AG13" i="7" s="1" a="1"/>
  <c r="AG13" i="7" s="1"/>
  <c r="AC11" i="7" a="1"/>
  <c r="AC11" i="7" s="1"/>
  <c r="AE11" i="7" s="1" a="1"/>
  <c r="AE11" i="7" s="1"/>
  <c r="AJ11" i="7" a="1"/>
  <c r="AJ11" i="7" s="1"/>
  <c r="Z11" i="7" a="1"/>
  <c r="Z11" i="7" s="1"/>
  <c r="AF11" i="7" a="1"/>
  <c r="AF11" i="7" s="1"/>
  <c r="AG11" i="7" s="1" a="1"/>
  <c r="AG11" i="7" s="1"/>
  <c r="AM11" i="7" a="1"/>
  <c r="AM11" i="7" s="1"/>
  <c r="AJ12" i="7" a="1"/>
  <c r="AJ12" i="7" s="1"/>
  <c r="AF12" i="7" a="1"/>
  <c r="AF12" i="7" s="1"/>
  <c r="AG12" i="7" s="1" a="1"/>
  <c r="AG12" i="7" s="1"/>
  <c r="AC12" i="7" a="1"/>
  <c r="AC12" i="7" s="1"/>
  <c r="AE12" i="7" s="1" a="1"/>
  <c r="AE12" i="7" s="1"/>
  <c r="AM12" i="7" a="1"/>
  <c r="AM12" i="7" s="1"/>
  <c r="Z12" i="7" a="1"/>
  <c r="Z12" i="7" s="1"/>
  <c r="AC10" i="7" a="1"/>
  <c r="AC10" i="7" s="1"/>
  <c r="AD10" i="7" s="1" a="1"/>
  <c r="AD10" i="7" s="1"/>
  <c r="Z10" i="7" a="1"/>
  <c r="Z10" i="7" s="1"/>
  <c r="AM10" i="7" a="1"/>
  <c r="AM10" i="7" s="1"/>
  <c r="AJ10" i="7" a="1"/>
  <c r="AJ10" i="7" s="1"/>
  <c r="AF10" i="7" a="1"/>
  <c r="AF10" i="7" s="1"/>
  <c r="AG10" i="7" s="1" a="1"/>
  <c r="AG10" i="7" s="1"/>
  <c r="Z9" i="7" a="1"/>
  <c r="Z9" i="7" s="1"/>
  <c r="AM9" i="7" a="1"/>
  <c r="AM9" i="7" s="1"/>
  <c r="AC9" i="7" a="1"/>
  <c r="AC9" i="7" s="1"/>
  <c r="AE9" i="7" s="1" a="1"/>
  <c r="AE9" i="7" s="1"/>
  <c r="AF9" i="7" a="1"/>
  <c r="AF9" i="7" s="1"/>
  <c r="AG9" i="7" s="1" a="1"/>
  <c r="AG9" i="7" s="1"/>
  <c r="AJ9" i="7" a="1"/>
  <c r="AJ9" i="7" s="1"/>
  <c r="AD36" i="7" a="1"/>
  <c r="AD36" i="7" s="1"/>
  <c r="AE36" i="7" a="1"/>
  <c r="AE36" i="7" s="1"/>
  <c r="AA36" i="7" a="1"/>
  <c r="AA36" i="7" s="1"/>
  <c r="AB36" i="7" a="1"/>
  <c r="AB36" i="7" s="1"/>
  <c r="AI36" i="7" a="1"/>
  <c r="AI36" i="7" s="1"/>
  <c r="AJ6" i="7" a="1"/>
  <c r="AJ6" i="7" s="1"/>
  <c r="AL6" i="7" s="1" a="1"/>
  <c r="AL6" i="7" s="1"/>
  <c r="AM6" i="7" a="1"/>
  <c r="AM6" i="7" s="1"/>
  <c r="AO6" i="7" s="1" a="1"/>
  <c r="AO6" i="7" s="1"/>
  <c r="AF6" i="7" a="1"/>
  <c r="AF6" i="7" s="1"/>
  <c r="AG6" i="7" s="1" a="1"/>
  <c r="AG6" i="7" s="1"/>
  <c r="AC6" i="7" a="1"/>
  <c r="AC6" i="7" s="1"/>
  <c r="AE6" i="7" s="1" a="1"/>
  <c r="AE6" i="7" s="1"/>
  <c r="Z8" i="7" a="1"/>
  <c r="Z8" i="7" s="1"/>
  <c r="AC8" i="7" a="1"/>
  <c r="AC8" i="7" s="1"/>
  <c r="AD8" i="7" s="1" a="1"/>
  <c r="AD8" i="7" s="1"/>
  <c r="AF8" i="7" a="1"/>
  <c r="AF8" i="7" s="1"/>
  <c r="AG8" i="7" s="1" a="1"/>
  <c r="AG8" i="7" s="1"/>
  <c r="Z7" i="7" a="1"/>
  <c r="Z7" i="7" s="1"/>
  <c r="AC7" i="7" a="1"/>
  <c r="AC7" i="7" s="1"/>
  <c r="AD7" i="7" s="1" a="1"/>
  <c r="AD7" i="7" s="1"/>
  <c r="AF7" i="7" a="1"/>
  <c r="AF7" i="7" s="1"/>
  <c r="AG7" i="7" s="1" a="1"/>
  <c r="AG7" i="7" s="1"/>
  <c r="Z5" i="7" a="1"/>
  <c r="Z5" i="7" s="1"/>
  <c r="AM5" i="7" a="1"/>
  <c r="AM5" i="7" s="1"/>
  <c r="AC5" i="7" a="1"/>
  <c r="AC5" i="7" s="1"/>
  <c r="AD5" i="7" s="1" a="1"/>
  <c r="AD5" i="7" s="1"/>
  <c r="AJ5" i="7" a="1"/>
  <c r="AJ5" i="7" s="1"/>
  <c r="AF5" i="7" a="1"/>
  <c r="AF5" i="7" s="1"/>
  <c r="AG5" i="7" s="1" a="1"/>
  <c r="AG5" i="7" s="1"/>
  <c r="AF4" i="7" a="1"/>
  <c r="AF4" i="7" s="1"/>
  <c r="AG4" i="7" s="1" a="1"/>
  <c r="AG4" i="7" s="1"/>
  <c r="I15" i="11"/>
  <c r="N15" i="11" s="1"/>
  <c r="AH20" i="7" s="1" a="1"/>
  <c r="AH20" i="7" s="1"/>
  <c r="I13" i="11"/>
  <c r="M13" i="11"/>
  <c r="AB20" i="7" s="1" a="1"/>
  <c r="AB20" i="7" s="1"/>
  <c r="AY36" i="7" l="1"/>
  <c r="AB22" i="7" a="1"/>
  <c r="AB22" i="7" s="1"/>
  <c r="AB6" i="7" a="1"/>
  <c r="AB6" i="7" s="1"/>
  <c r="AA35" i="7" a="1"/>
  <c r="AA35" i="7" s="1"/>
  <c r="AA24" i="7" a="1"/>
  <c r="AA24" i="7" s="1"/>
  <c r="AB27" i="7" a="1"/>
  <c r="AB27" i="7" s="1"/>
  <c r="AA34" i="7" a="1"/>
  <c r="AA34" i="7" s="1"/>
  <c r="AB25" i="7" a="1"/>
  <c r="AB25" i="7" s="1"/>
  <c r="AA21" i="7" a="1"/>
  <c r="AA21" i="7" s="1"/>
  <c r="AA15" i="7" a="1"/>
  <c r="AA15" i="7" s="1"/>
  <c r="AB23" i="7" a="1"/>
  <c r="AB23" i="7" s="1"/>
  <c r="AA31" i="7" a="1"/>
  <c r="AA31" i="7" s="1"/>
  <c r="AB32" i="7" a="1"/>
  <c r="AB32" i="7" s="1"/>
  <c r="AB33" i="7" a="1"/>
  <c r="AB33" i="7" s="1"/>
  <c r="AB17" i="7" a="1"/>
  <c r="AB17" i="7" s="1"/>
  <c r="AB19" i="7" a="1"/>
  <c r="AB19" i="7" s="1"/>
  <c r="AB29" i="7" a="1"/>
  <c r="AB29" i="7" s="1"/>
  <c r="AY28" i="7"/>
  <c r="AB18" i="7" a="1"/>
  <c r="AB18" i="7" s="1"/>
  <c r="AA16" i="7" a="1"/>
  <c r="AA16" i="7" s="1"/>
  <c r="AB26" i="7" a="1"/>
  <c r="AB26" i="7" s="1"/>
  <c r="AA30" i="7" a="1"/>
  <c r="AA30" i="7" s="1"/>
  <c r="AI32" i="7" a="1"/>
  <c r="AI32" i="7" s="1"/>
  <c r="AB35" i="7" a="1"/>
  <c r="AB35" i="7" s="1"/>
  <c r="AP28" i="7"/>
  <c r="AS28" i="7" s="1" a="1"/>
  <c r="AS28" i="7" s="1"/>
  <c r="AV36" i="7" a="1"/>
  <c r="AV36" i="7" s="1"/>
  <c r="L35" i="10" s="1"/>
  <c r="AQ28" i="7"/>
  <c r="AT28" i="7" s="1" a="1"/>
  <c r="AT28" i="7" s="1"/>
  <c r="J27" i="10" s="1"/>
  <c r="H27" i="10" s="1"/>
  <c r="AH21" i="7" a="1"/>
  <c r="AH21" i="7" s="1"/>
  <c r="AB31" i="7" a="1"/>
  <c r="AB31" i="7" s="1"/>
  <c r="AI27" i="7" a="1"/>
  <c r="AI27" i="7" s="1"/>
  <c r="AI23" i="7" a="1"/>
  <c r="AI23" i="7" s="1"/>
  <c r="AH27" i="7" a="1"/>
  <c r="AH27" i="7" s="1"/>
  <c r="AD31" i="7" a="1"/>
  <c r="AD31" i="7" s="1"/>
  <c r="AB21" i="7" a="1"/>
  <c r="AB21" i="7" s="1"/>
  <c r="AH23" i="7" a="1"/>
  <c r="AH23" i="7" s="1"/>
  <c r="AI21" i="7" a="1"/>
  <c r="AI21" i="7" s="1"/>
  <c r="AD30" i="7" a="1"/>
  <c r="AD30" i="7" s="1"/>
  <c r="AA29" i="7" a="1"/>
  <c r="AA29" i="7" s="1"/>
  <c r="AH32" i="7" a="1"/>
  <c r="AH32" i="7" s="1"/>
  <c r="AE23" i="7" a="1"/>
  <c r="AE23" i="7" s="1"/>
  <c r="AB34" i="7" a="1"/>
  <c r="AB34" i="7" s="1"/>
  <c r="AH33" i="7" a="1"/>
  <c r="AH33" i="7" s="1"/>
  <c r="AA32" i="7" a="1"/>
  <c r="AA32" i="7" s="1"/>
  <c r="AI30" i="7" a="1"/>
  <c r="AI30" i="7" s="1"/>
  <c r="AH34" i="7" a="1"/>
  <c r="AH34" i="7" s="1"/>
  <c r="AD24" i="7" a="1"/>
  <c r="AD24" i="7" s="1"/>
  <c r="AI31" i="7" a="1"/>
  <c r="AI31" i="7" s="1"/>
  <c r="AI33" i="7" a="1"/>
  <c r="AI33" i="7" s="1"/>
  <c r="AH26" i="7" a="1"/>
  <c r="AH26" i="7" s="1"/>
  <c r="AI29" i="7" a="1"/>
  <c r="AI29" i="7" s="1"/>
  <c r="AA33" i="7" a="1"/>
  <c r="AA33" i="7" s="1"/>
  <c r="AE35" i="7" a="1"/>
  <c r="AE35" i="7" s="1"/>
  <c r="AD22" i="7" a="1"/>
  <c r="AD22" i="7" s="1"/>
  <c r="AI24" i="7" a="1"/>
  <c r="AI24" i="7" s="1"/>
  <c r="AA23" i="7" a="1"/>
  <c r="AA23" i="7" s="1"/>
  <c r="AA26" i="7" a="1"/>
  <c r="AA26" i="7" s="1"/>
  <c r="AL31" i="7" a="1"/>
  <c r="AL31" i="7" s="1"/>
  <c r="AK31" i="7" a="1"/>
  <c r="AK31" i="7" s="1"/>
  <c r="AD34" i="7" a="1"/>
  <c r="AD34" i="7" s="1"/>
  <c r="AD29" i="7" a="1"/>
  <c r="AD29" i="7" s="1"/>
  <c r="AN33" i="7" a="1"/>
  <c r="AN33" i="7" s="1"/>
  <c r="AO33" i="7" a="1"/>
  <c r="AO33" i="7" s="1"/>
  <c r="AA27" i="7" a="1"/>
  <c r="AA27" i="7" s="1"/>
  <c r="AO31" i="7" a="1"/>
  <c r="AO31" i="7" s="1"/>
  <c r="AN31" i="7" a="1"/>
  <c r="AN31" i="7" s="1"/>
  <c r="AK34" i="7" a="1"/>
  <c r="AK34" i="7" s="1"/>
  <c r="AL34" i="7" a="1"/>
  <c r="AL34" i="7" s="1"/>
  <c r="AO32" i="7" a="1"/>
  <c r="AO32" i="7" s="1"/>
  <c r="AN32" i="7" a="1"/>
  <c r="AN32" i="7" s="1"/>
  <c r="AB30" i="7" a="1"/>
  <c r="AB30" i="7" s="1"/>
  <c r="AE18" i="7" a="1"/>
  <c r="AE18" i="7" s="1"/>
  <c r="AD27" i="7" a="1"/>
  <c r="AD27" i="7" s="1"/>
  <c r="AO29" i="7" a="1"/>
  <c r="AO29" i="7" s="1"/>
  <c r="AN29" i="7" a="1"/>
  <c r="AN29" i="7" s="1"/>
  <c r="AH29" i="7" a="1"/>
  <c r="AH29" i="7" s="1"/>
  <c r="AK32" i="7" a="1"/>
  <c r="AK32" i="7" s="1"/>
  <c r="AL32" i="7" a="1"/>
  <c r="AL32" i="7" s="1"/>
  <c r="AO35" i="7" a="1"/>
  <c r="AO35" i="7" s="1"/>
  <c r="AN35" i="7" a="1"/>
  <c r="AN35" i="7" s="1"/>
  <c r="AK30" i="7" a="1"/>
  <c r="AK30" i="7" s="1"/>
  <c r="AL30" i="7" a="1"/>
  <c r="AL30" i="7" s="1"/>
  <c r="AK29" i="7" a="1"/>
  <c r="AK29" i="7" s="1"/>
  <c r="AL29" i="7" a="1"/>
  <c r="AL29" i="7" s="1"/>
  <c r="AK33" i="7" a="1"/>
  <c r="AK33" i="7" s="1"/>
  <c r="AL33" i="7" a="1"/>
  <c r="AL33" i="7" s="1"/>
  <c r="AE33" i="7" a="1"/>
  <c r="AE33" i="7" s="1"/>
  <c r="AL35" i="7" a="1"/>
  <c r="AL35" i="7" s="1"/>
  <c r="AK35" i="7" a="1"/>
  <c r="AK35" i="7" s="1"/>
  <c r="AH30" i="7" a="1"/>
  <c r="AH30" i="7" s="1"/>
  <c r="AO30" i="7" a="1"/>
  <c r="AO30" i="7" s="1"/>
  <c r="AN30" i="7" a="1"/>
  <c r="AN30" i="7" s="1"/>
  <c r="AD25" i="7" a="1"/>
  <c r="AD25" i="7" s="1"/>
  <c r="AH24" i="7" a="1"/>
  <c r="AH24" i="7" s="1"/>
  <c r="AD26" i="7" a="1"/>
  <c r="AD26" i="7" s="1"/>
  <c r="AH31" i="7" a="1"/>
  <c r="AH31" i="7" s="1"/>
  <c r="AI34" i="7" a="1"/>
  <c r="AI34" i="7" s="1"/>
  <c r="AI35" i="7" a="1"/>
  <c r="AI35" i="7" s="1"/>
  <c r="AN34" i="7" a="1"/>
  <c r="AN34" i="7" s="1"/>
  <c r="AO34" i="7" a="1"/>
  <c r="AO34" i="7" s="1"/>
  <c r="AE32" i="7" a="1"/>
  <c r="AE32" i="7" s="1"/>
  <c r="AH35" i="7" a="1"/>
  <c r="AH35" i="7" s="1"/>
  <c r="AK22" i="7" a="1"/>
  <c r="AK22" i="7" s="1"/>
  <c r="AL22" i="7" a="1"/>
  <c r="AL22" i="7" s="1"/>
  <c r="AN27" i="7" a="1"/>
  <c r="AN27" i="7" s="1"/>
  <c r="AO27" i="7" a="1"/>
  <c r="AO27" i="7" s="1"/>
  <c r="AI18" i="7" a="1"/>
  <c r="AI18" i="7" s="1"/>
  <c r="AA19" i="7" a="1"/>
  <c r="AA19" i="7" s="1"/>
  <c r="AA25" i="7" a="1"/>
  <c r="AA25" i="7" s="1"/>
  <c r="AI22" i="7" a="1"/>
  <c r="AI22" i="7" s="1"/>
  <c r="AK23" i="7" a="1"/>
  <c r="AK23" i="7" s="1"/>
  <c r="AL23" i="7" a="1"/>
  <c r="AL23" i="7" s="1"/>
  <c r="AO26" i="7" a="1"/>
  <c r="AO26" i="7" s="1"/>
  <c r="AN26" i="7" a="1"/>
  <c r="AN26" i="7" s="1"/>
  <c r="AO24" i="7" a="1"/>
  <c r="AO24" i="7" s="1"/>
  <c r="AN24" i="7" a="1"/>
  <c r="AN24" i="7" s="1"/>
  <c r="AI16" i="7" a="1"/>
  <c r="AI16" i="7" s="1"/>
  <c r="AI25" i="7" a="1"/>
  <c r="AI25" i="7" s="1"/>
  <c r="AH22" i="7" a="1"/>
  <c r="AH22" i="7" s="1"/>
  <c r="AB24" i="7" a="1"/>
  <c r="AB24" i="7" s="1"/>
  <c r="AE21" i="7" a="1"/>
  <c r="AE21" i="7" s="1"/>
  <c r="AN21" i="7" a="1"/>
  <c r="AN21" i="7" s="1"/>
  <c r="AO21" i="7" a="1"/>
  <c r="AO21" i="7" s="1"/>
  <c r="AK25" i="7" a="1"/>
  <c r="AK25" i="7" s="1"/>
  <c r="AL25" i="7" a="1"/>
  <c r="AL25" i="7" s="1"/>
  <c r="AN22" i="7" a="1"/>
  <c r="AN22" i="7" s="1"/>
  <c r="AO22" i="7" a="1"/>
  <c r="AO22" i="7" s="1"/>
  <c r="AO23" i="7" a="1"/>
  <c r="AO23" i="7" s="1"/>
  <c r="AN23" i="7" a="1"/>
  <c r="AN23" i="7" s="1"/>
  <c r="AK26" i="7" a="1"/>
  <c r="AK26" i="7" s="1"/>
  <c r="AL26" i="7" a="1"/>
  <c r="AL26" i="7" s="1"/>
  <c r="AK24" i="7" a="1"/>
  <c r="AK24" i="7" s="1"/>
  <c r="AL24" i="7" a="1"/>
  <c r="AL24" i="7" s="1"/>
  <c r="AH25" i="7" a="1"/>
  <c r="AH25" i="7" s="1"/>
  <c r="AO25" i="7" a="1"/>
  <c r="AO25" i="7" s="1"/>
  <c r="AN25" i="7" a="1"/>
  <c r="AN25" i="7" s="1"/>
  <c r="AA22" i="7" a="1"/>
  <c r="AA22" i="7" s="1"/>
  <c r="AK21" i="7" a="1"/>
  <c r="AK21" i="7" s="1"/>
  <c r="AL21" i="7" a="1"/>
  <c r="AL21" i="7" s="1"/>
  <c r="AH16" i="7" a="1"/>
  <c r="AH16" i="7" s="1"/>
  <c r="AK27" i="7" a="1"/>
  <c r="AK27" i="7" s="1"/>
  <c r="AL27" i="7" a="1"/>
  <c r="AL27" i="7" s="1"/>
  <c r="AI26" i="7" a="1"/>
  <c r="AI26" i="7" s="1"/>
  <c r="AL16" i="7" a="1"/>
  <c r="AL16" i="7" s="1"/>
  <c r="AK16" i="7" a="1"/>
  <c r="AK16" i="7" s="1"/>
  <c r="AL19" i="7" a="1"/>
  <c r="AL19" i="7" s="1"/>
  <c r="AK19" i="7" a="1"/>
  <c r="AK19" i="7" s="1"/>
  <c r="AO19" i="7" a="1"/>
  <c r="AO19" i="7" s="1"/>
  <c r="AN19" i="7" a="1"/>
  <c r="AN19" i="7" s="1"/>
  <c r="AH18" i="7" a="1"/>
  <c r="AH18" i="7" s="1"/>
  <c r="AA18" i="7" a="1"/>
  <c r="AA18" i="7" s="1"/>
  <c r="AO16" i="7" a="1"/>
  <c r="AO16" i="7" s="1"/>
  <c r="AN16" i="7" a="1"/>
  <c r="AN16" i="7" s="1"/>
  <c r="AE16" i="7" a="1"/>
  <c r="AE16" i="7" s="1"/>
  <c r="AB16" i="7" a="1"/>
  <c r="AB16" i="7" s="1"/>
  <c r="AI19" i="7" a="1"/>
  <c r="AI19" i="7" s="1"/>
  <c r="AH19" i="7" a="1"/>
  <c r="AH19" i="7" s="1"/>
  <c r="AK18" i="7" a="1"/>
  <c r="AK18" i="7" s="1"/>
  <c r="AL18" i="7" a="1"/>
  <c r="AL18" i="7" s="1"/>
  <c r="AE19" i="7" a="1"/>
  <c r="AE19" i="7" s="1"/>
  <c r="AN18" i="7" a="1"/>
  <c r="AN18" i="7" s="1"/>
  <c r="AO18" i="7" a="1"/>
  <c r="AO18" i="7" s="1"/>
  <c r="AL4" i="7" a="1"/>
  <c r="AL4" i="7" s="1"/>
  <c r="AO4" i="7" a="1"/>
  <c r="AO4" i="7" s="1"/>
  <c r="AD4" i="7" a="1"/>
  <c r="AD4" i="7" s="1"/>
  <c r="AB4" i="7" a="1"/>
  <c r="AB4" i="7" s="1"/>
  <c r="AH15" i="7" a="1"/>
  <c r="AH15" i="7" s="1"/>
  <c r="AO15" i="7" a="1"/>
  <c r="AO15" i="7" s="1"/>
  <c r="AN15" i="7" a="1"/>
  <c r="AN15" i="7" s="1"/>
  <c r="AD15" i="7" a="1"/>
  <c r="AD15" i="7" s="1"/>
  <c r="AB15" i="7" a="1"/>
  <c r="AB15" i="7" s="1"/>
  <c r="AK15" i="7" a="1"/>
  <c r="AK15" i="7" s="1"/>
  <c r="AL15" i="7" a="1"/>
  <c r="AL15" i="7" s="1"/>
  <c r="AI15" i="7" a="1"/>
  <c r="AI15" i="7" s="1"/>
  <c r="AL7" i="7" a="1"/>
  <c r="AL7" i="7" s="1"/>
  <c r="AK7" i="7" a="1"/>
  <c r="AK7" i="7" s="1"/>
  <c r="AO7" i="7" a="1"/>
  <c r="AO7" i="7" s="1"/>
  <c r="AN7" i="7" a="1"/>
  <c r="AN7" i="7" s="1"/>
  <c r="AL8" i="7" a="1"/>
  <c r="AL8" i="7" s="1"/>
  <c r="AK8" i="7" a="1"/>
  <c r="AK8" i="7" s="1"/>
  <c r="AN8" i="7" a="1"/>
  <c r="AN8" i="7" s="1"/>
  <c r="AO8" i="7" a="1"/>
  <c r="AO8" i="7" s="1"/>
  <c r="AA17" i="7" a="1"/>
  <c r="AA17" i="7" s="1"/>
  <c r="AD17" i="7" a="1"/>
  <c r="AD17" i="7" s="1"/>
  <c r="AK17" i="7" a="1"/>
  <c r="AK17" i="7" s="1"/>
  <c r="AL17" i="7" a="1"/>
  <c r="AL17" i="7" s="1"/>
  <c r="AH17" i="7" a="1"/>
  <c r="AH17" i="7" s="1"/>
  <c r="AN17" i="7" a="1"/>
  <c r="AN17" i="7" s="1"/>
  <c r="AO17" i="7" a="1"/>
  <c r="AO17" i="7" s="1"/>
  <c r="AI17" i="7" a="1"/>
  <c r="AI17" i="7" s="1"/>
  <c r="AA6" i="7" a="1"/>
  <c r="AA6" i="7" s="1"/>
  <c r="AB13" i="7" a="1"/>
  <c r="AB13" i="7" s="1"/>
  <c r="AB10" i="7" a="1"/>
  <c r="AB10" i="7" s="1"/>
  <c r="AB14" i="7" a="1"/>
  <c r="AB14" i="7" s="1"/>
  <c r="AB8" i="7" a="1"/>
  <c r="AB8" i="7" s="1"/>
  <c r="AB5" i="7" a="1"/>
  <c r="AB5" i="7" s="1"/>
  <c r="AQ36" i="7"/>
  <c r="AT36" i="7" s="1" a="1"/>
  <c r="AT36" i="7" s="1"/>
  <c r="J35" i="10" s="1"/>
  <c r="H35" i="10" s="1"/>
  <c r="AP36" i="7"/>
  <c r="AS36" i="7" s="1" a="1"/>
  <c r="AS36" i="7" s="1"/>
  <c r="AD14" i="7" a="1"/>
  <c r="AD14" i="7" s="1"/>
  <c r="AA14" i="7" a="1"/>
  <c r="AA14" i="7" s="1"/>
  <c r="AO14" i="7" a="1"/>
  <c r="AO14" i="7" s="1"/>
  <c r="AN14" i="7" a="1"/>
  <c r="AN14" i="7" s="1"/>
  <c r="AH14" i="7" a="1"/>
  <c r="AH14" i="7" s="1"/>
  <c r="AI14" i="7" a="1"/>
  <c r="AI14" i="7" s="1"/>
  <c r="AL14" i="7" a="1"/>
  <c r="AL14" i="7" s="1"/>
  <c r="AK14" i="7" a="1"/>
  <c r="AK14" i="7" s="1"/>
  <c r="AB11" i="7" a="1"/>
  <c r="AB11" i="7" s="1"/>
  <c r="AD11" i="7" a="1"/>
  <c r="AD11" i="7" s="1"/>
  <c r="AA13" i="7" a="1"/>
  <c r="AA13" i="7" s="1"/>
  <c r="AH13" i="7" a="1"/>
  <c r="AH13" i="7" s="1"/>
  <c r="AH12" i="7" a="1"/>
  <c r="AH12" i="7" s="1"/>
  <c r="AE10" i="7" a="1"/>
  <c r="AE10" i="7" s="1"/>
  <c r="AD12" i="7" a="1"/>
  <c r="AD12" i="7" s="1"/>
  <c r="AB12" i="7" a="1"/>
  <c r="AB12" i="7" s="1"/>
  <c r="AE13" i="7" a="1"/>
  <c r="AE13" i="7" s="1"/>
  <c r="AO12" i="7" a="1"/>
  <c r="AO12" i="7" s="1"/>
  <c r="AN12" i="7" a="1"/>
  <c r="AN12" i="7" s="1"/>
  <c r="AK10" i="7" a="1"/>
  <c r="AK10" i="7" s="1"/>
  <c r="AL10" i="7" a="1"/>
  <c r="AL10" i="7" s="1"/>
  <c r="AL11" i="7" a="1"/>
  <c r="AL11" i="7" s="1"/>
  <c r="AK11" i="7" a="1"/>
  <c r="AK11" i="7" s="1"/>
  <c r="AH10" i="7" a="1"/>
  <c r="AH10" i="7" s="1"/>
  <c r="AO10" i="7" a="1"/>
  <c r="AO10" i="7" s="1"/>
  <c r="AN10" i="7" a="1"/>
  <c r="AN10" i="7" s="1"/>
  <c r="AL12" i="7" a="1"/>
  <c r="AL12" i="7" s="1"/>
  <c r="AK12" i="7" a="1"/>
  <c r="AK12" i="7" s="1"/>
  <c r="AH11" i="7" a="1"/>
  <c r="AH11" i="7" s="1"/>
  <c r="AN13" i="7" a="1"/>
  <c r="AN13" i="7" s="1"/>
  <c r="AO13" i="7" a="1"/>
  <c r="AO13" i="7" s="1"/>
  <c r="AN11" i="7" a="1"/>
  <c r="AN11" i="7" s="1"/>
  <c r="AO11" i="7" a="1"/>
  <c r="AO11" i="7" s="1"/>
  <c r="AK13" i="7" a="1"/>
  <c r="AK13" i="7" s="1"/>
  <c r="AL13" i="7" a="1"/>
  <c r="AL13" i="7" s="1"/>
  <c r="AI13" i="7" a="1"/>
  <c r="AI13" i="7" s="1"/>
  <c r="AB9" i="7" a="1"/>
  <c r="AB9" i="7" s="1"/>
  <c r="AD9" i="7" a="1"/>
  <c r="AD9" i="7" s="1"/>
  <c r="AH9" i="7" a="1"/>
  <c r="AH9" i="7" s="1"/>
  <c r="AI9" i="7" a="1"/>
  <c r="AI9" i="7" s="1"/>
  <c r="AL9" i="7" a="1"/>
  <c r="AL9" i="7" s="1"/>
  <c r="AK9" i="7" a="1"/>
  <c r="AK9" i="7" s="1"/>
  <c r="AO9" i="7" a="1"/>
  <c r="AO9" i="7" s="1"/>
  <c r="AN9" i="7" a="1"/>
  <c r="AN9" i="7" s="1"/>
  <c r="AH6" i="7" a="1"/>
  <c r="AH6" i="7" s="1"/>
  <c r="AN6" i="7" a="1"/>
  <c r="AN6" i="7" s="1"/>
  <c r="AK6" i="7" a="1"/>
  <c r="AK6" i="7" s="1"/>
  <c r="AI6" i="7" a="1"/>
  <c r="AI6" i="7" s="1"/>
  <c r="AD6" i="7" a="1"/>
  <c r="AD6" i="7" s="1"/>
  <c r="AB7" i="7" a="1"/>
  <c r="AB7" i="7" s="1"/>
  <c r="AE7" i="7" a="1"/>
  <c r="AE7" i="7" s="1"/>
  <c r="AO5" i="7" a="1"/>
  <c r="AO5" i="7" s="1"/>
  <c r="AN5" i="7" a="1"/>
  <c r="AN5" i="7" s="1"/>
  <c r="AI5" i="7" a="1"/>
  <c r="AI5" i="7" s="1"/>
  <c r="AE5" i="7" a="1"/>
  <c r="AE5" i="7" s="1"/>
  <c r="AE8" i="7" a="1"/>
  <c r="AE8" i="7" s="1"/>
  <c r="AH7" i="7" a="1"/>
  <c r="AH7" i="7" s="1"/>
  <c r="AA5" i="7" a="1"/>
  <c r="AA5" i="7" s="1"/>
  <c r="AH5" i="7" a="1"/>
  <c r="AH5" i="7" s="1"/>
  <c r="AL5" i="7" a="1"/>
  <c r="AL5" i="7" s="1"/>
  <c r="AK5" i="7" a="1"/>
  <c r="AK5" i="7" s="1"/>
  <c r="AI7" i="7" a="1"/>
  <c r="AI7" i="7" s="1"/>
  <c r="AH8" i="7" a="1"/>
  <c r="AH8" i="7" s="1"/>
  <c r="AH4" i="7" a="1"/>
  <c r="AH4" i="7" s="1"/>
  <c r="M15" i="11"/>
  <c r="AP6" i="7" l="1"/>
  <c r="AS6" i="7" s="1" a="1"/>
  <c r="AS6" i="7" s="1"/>
  <c r="AY22" i="7"/>
  <c r="AY13" i="7"/>
  <c r="AY26" i="7"/>
  <c r="AY14" i="7"/>
  <c r="AY27" i="7"/>
  <c r="AY23" i="7"/>
  <c r="AY34" i="7"/>
  <c r="AY6" i="7"/>
  <c r="AY17" i="7"/>
  <c r="AY18" i="7"/>
  <c r="AY29" i="7"/>
  <c r="AY30" i="7"/>
  <c r="AY31" i="7"/>
  <c r="AY24" i="7"/>
  <c r="AY25" i="7"/>
  <c r="AY16" i="7"/>
  <c r="AY35" i="7"/>
  <c r="AY19" i="7"/>
  <c r="AY33" i="7"/>
  <c r="AY32" i="7"/>
  <c r="AY5" i="7"/>
  <c r="AY15" i="7"/>
  <c r="AP23" i="7"/>
  <c r="AS23" i="7" s="1" a="1"/>
  <c r="AS23" i="7" s="1"/>
  <c r="AY21" i="7"/>
  <c r="AV31" i="7" a="1"/>
  <c r="AV31" i="7" s="1"/>
  <c r="L30" i="10" s="1"/>
  <c r="AV25" i="7" a="1"/>
  <c r="AV25" i="7" s="1"/>
  <c r="L24" i="10" s="1"/>
  <c r="AV33" i="7" a="1"/>
  <c r="AV33" i="7" s="1"/>
  <c r="L32" i="10" s="1"/>
  <c r="AV15" i="7" a="1"/>
  <c r="AV15" i="7" s="1"/>
  <c r="L14" i="10" s="1"/>
  <c r="AV22" i="7" a="1"/>
  <c r="AV22" i="7" s="1"/>
  <c r="L21" i="10" s="1"/>
  <c r="AV17" i="7" a="1"/>
  <c r="AV17" i="7" s="1"/>
  <c r="L16" i="10" s="1"/>
  <c r="AV16" i="7" a="1"/>
  <c r="AV16" i="7" s="1"/>
  <c r="L15" i="10" s="1"/>
  <c r="AV34" i="7" a="1"/>
  <c r="AV34" i="7" s="1"/>
  <c r="L33" i="10" s="1"/>
  <c r="AV21" i="7" a="1"/>
  <c r="AV21" i="7" s="1"/>
  <c r="L20" i="10" s="1"/>
  <c r="AV23" i="7" a="1"/>
  <c r="AV23" i="7" s="1"/>
  <c r="L22" i="10" s="1"/>
  <c r="AV26" i="7" a="1"/>
  <c r="AV26" i="7" s="1"/>
  <c r="L25" i="10" s="1"/>
  <c r="AV14" i="7" a="1"/>
  <c r="AV14" i="7" s="1"/>
  <c r="L13" i="10" s="1"/>
  <c r="AV27" i="7" a="1"/>
  <c r="AV27" i="7" s="1"/>
  <c r="L26" i="10" s="1"/>
  <c r="AV24" i="7" a="1"/>
  <c r="AV24" i="7" s="1"/>
  <c r="L23" i="10" s="1"/>
  <c r="AV29" i="7" a="1"/>
  <c r="AV29" i="7" s="1"/>
  <c r="L28" i="10" s="1"/>
  <c r="AV18" i="7" a="1"/>
  <c r="AV18" i="7" s="1"/>
  <c r="L17" i="10" s="1"/>
  <c r="AV30" i="7" a="1"/>
  <c r="AV30" i="7" s="1"/>
  <c r="L29" i="10" s="1"/>
  <c r="AV13" i="7" a="1"/>
  <c r="AV13" i="7" s="1"/>
  <c r="L12" i="10" s="1"/>
  <c r="AV19" i="7" a="1"/>
  <c r="AV19" i="7" s="1"/>
  <c r="L18" i="10" s="1"/>
  <c r="AV32" i="7" a="1"/>
  <c r="AV32" i="7" s="1"/>
  <c r="L31" i="10" s="1"/>
  <c r="AR28" i="7"/>
  <c r="AU28" i="7" s="1" a="1"/>
  <c r="AU28" i="7" s="1"/>
  <c r="K27" i="10" s="1"/>
  <c r="I27" i="10" s="1"/>
  <c r="AV35" i="7" a="1"/>
  <c r="AV35" i="7" s="1"/>
  <c r="L34" i="10" s="1"/>
  <c r="AI4" i="7" a="1"/>
  <c r="AI4" i="7" s="1"/>
  <c r="AI20" i="7" a="1"/>
  <c r="AI20" i="7" s="1"/>
  <c r="AP20" i="7" s="1"/>
  <c r="AI12" i="7" a="1"/>
  <c r="AI12" i="7" s="1"/>
  <c r="AP12" i="7" s="1"/>
  <c r="AS12" i="7" s="1" a="1"/>
  <c r="AS12" i="7" s="1"/>
  <c r="AP22" i="7"/>
  <c r="AQ32" i="7"/>
  <c r="AT32" i="7" s="1" a="1"/>
  <c r="AT32" i="7" s="1"/>
  <c r="J31" i="10" s="1"/>
  <c r="H31" i="10" s="1"/>
  <c r="AP27" i="7"/>
  <c r="AS27" i="7" s="1" a="1"/>
  <c r="AS27" i="7" s="1"/>
  <c r="AP34" i="7"/>
  <c r="AS34" i="7" s="1" a="1"/>
  <c r="AS34" i="7" s="1"/>
  <c r="AQ31" i="7"/>
  <c r="AT31" i="7" s="1" a="1"/>
  <c r="AT31" i="7" s="1"/>
  <c r="J30" i="10" s="1"/>
  <c r="H30" i="10" s="1"/>
  <c r="AQ35" i="7"/>
  <c r="AT35" i="7" s="1" a="1"/>
  <c r="AT35" i="7" s="1"/>
  <c r="J34" i="10" s="1"/>
  <c r="H34" i="10" s="1"/>
  <c r="AQ33" i="7"/>
  <c r="AT33" i="7" s="1" a="1"/>
  <c r="AT33" i="7" s="1"/>
  <c r="J32" i="10" s="1"/>
  <c r="H32" i="10" s="1"/>
  <c r="AP31" i="7"/>
  <c r="AS31" i="7" s="1" a="1"/>
  <c r="AS31" i="7" s="1"/>
  <c r="AQ29" i="7"/>
  <c r="AT29" i="7" s="1" a="1"/>
  <c r="AT29" i="7" s="1"/>
  <c r="J28" i="10" s="1"/>
  <c r="H28" i="10" s="1"/>
  <c r="AP29" i="7"/>
  <c r="AS29" i="7" s="1" a="1"/>
  <c r="AS29" i="7" s="1"/>
  <c r="AP35" i="7"/>
  <c r="AS35" i="7" s="1" a="1"/>
  <c r="AS35" i="7" s="1"/>
  <c r="AP33" i="7"/>
  <c r="AS33" i="7" s="1" a="1"/>
  <c r="AS33" i="7" s="1"/>
  <c r="AP25" i="7"/>
  <c r="AS25" i="7" s="1" a="1"/>
  <c r="AS25" i="7" s="1"/>
  <c r="AQ30" i="7"/>
  <c r="AT30" i="7" s="1" a="1"/>
  <c r="AT30" i="7" s="1"/>
  <c r="J29" i="10" s="1"/>
  <c r="H29" i="10" s="1"/>
  <c r="AP30" i="7"/>
  <c r="AQ34" i="7"/>
  <c r="AT34" i="7" s="1" a="1"/>
  <c r="AT34" i="7" s="1"/>
  <c r="J33" i="10" s="1"/>
  <c r="H33" i="10" s="1"/>
  <c r="AP32" i="7"/>
  <c r="AP19" i="7"/>
  <c r="AS19" i="7" s="1" a="1"/>
  <c r="AS19" i="7" s="1"/>
  <c r="AP21" i="7"/>
  <c r="AS21" i="7" s="1" a="1"/>
  <c r="AS21" i="7" s="1"/>
  <c r="AP18" i="7"/>
  <c r="AS18" i="7" s="1" a="1"/>
  <c r="AS18" i="7" s="1"/>
  <c r="AQ26" i="7"/>
  <c r="AT26" i="7" s="1" a="1"/>
  <c r="AT26" i="7" s="1"/>
  <c r="J25" i="10" s="1"/>
  <c r="H25" i="10" s="1"/>
  <c r="AQ25" i="7"/>
  <c r="AT25" i="7" s="1" a="1"/>
  <c r="AT25" i="7" s="1"/>
  <c r="J24" i="10" s="1"/>
  <c r="H24" i="10" s="1"/>
  <c r="AQ23" i="7"/>
  <c r="AT23" i="7" s="1" a="1"/>
  <c r="AT23" i="7" s="1"/>
  <c r="J22" i="10" s="1"/>
  <c r="H22" i="10" s="1"/>
  <c r="AS22" i="7" a="1"/>
  <c r="AS22" i="7" s="1"/>
  <c r="AQ27" i="7"/>
  <c r="AT27" i="7" s="1" a="1"/>
  <c r="AT27" i="7" s="1"/>
  <c r="J26" i="10" s="1"/>
  <c r="H26" i="10" s="1"/>
  <c r="AQ22" i="7"/>
  <c r="AT22" i="7" s="1" a="1"/>
  <c r="AT22" i="7" s="1"/>
  <c r="J21" i="10" s="1"/>
  <c r="H21" i="10" s="1"/>
  <c r="AQ18" i="7"/>
  <c r="AT18" i="7" s="1" a="1"/>
  <c r="AT18" i="7" s="1"/>
  <c r="J17" i="10" s="1"/>
  <c r="H17" i="10" s="1"/>
  <c r="AQ24" i="7"/>
  <c r="AT24" i="7" s="1" a="1"/>
  <c r="AT24" i="7" s="1"/>
  <c r="J23" i="10" s="1"/>
  <c r="H23" i="10" s="1"/>
  <c r="AP24" i="7"/>
  <c r="AQ21" i="7"/>
  <c r="AT21" i="7" s="1" a="1"/>
  <c r="AT21" i="7" s="1"/>
  <c r="J20" i="10" s="1"/>
  <c r="H20" i="10" s="1"/>
  <c r="AP26" i="7"/>
  <c r="AP16" i="7"/>
  <c r="AQ16" i="7"/>
  <c r="AT16" i="7" s="1" a="1"/>
  <c r="AT16" i="7" s="1"/>
  <c r="J15" i="10" s="1"/>
  <c r="H15" i="10" s="1"/>
  <c r="AQ19" i="7"/>
  <c r="AT19" i="7" s="1" a="1"/>
  <c r="AT19" i="7" s="1"/>
  <c r="J18" i="10" s="1"/>
  <c r="H18" i="10" s="1"/>
  <c r="AP15" i="7"/>
  <c r="AQ15" i="7"/>
  <c r="AT15" i="7" s="1" a="1"/>
  <c r="AT15" i="7" s="1"/>
  <c r="J14" i="10" s="1"/>
  <c r="H14" i="10" s="1"/>
  <c r="AI10" i="7" a="1"/>
  <c r="AI10" i="7" s="1"/>
  <c r="AP10" i="7" s="1"/>
  <c r="AS10" i="7" s="1" a="1"/>
  <c r="AS10" i="7" s="1"/>
  <c r="AI11" i="7" a="1"/>
  <c r="AI11" i="7" s="1"/>
  <c r="AP11" i="7" s="1"/>
  <c r="AS11" i="7" s="1" a="1"/>
  <c r="AS11" i="7" s="1"/>
  <c r="AI8" i="7" a="1"/>
  <c r="AI8" i="7" s="1"/>
  <c r="AP8" i="7" s="1"/>
  <c r="AS8" i="7" s="1" a="1"/>
  <c r="AS8" i="7" s="1"/>
  <c r="AV5" i="7" a="1"/>
  <c r="AV5" i="7" s="1"/>
  <c r="L4" i="10" s="1"/>
  <c r="AV6" i="7" a="1"/>
  <c r="AV6" i="7" s="1"/>
  <c r="L5" i="10" s="1"/>
  <c r="AP17" i="7"/>
  <c r="AS17" i="7" s="1" a="1"/>
  <c r="AS17" i="7" s="1"/>
  <c r="AQ17" i="7"/>
  <c r="AT17" i="7" s="1" a="1"/>
  <c r="AT17" i="7" s="1"/>
  <c r="J16" i="10" s="1"/>
  <c r="H16" i="10" s="1"/>
  <c r="AP13" i="7"/>
  <c r="AS13" i="7" s="1" a="1"/>
  <c r="AS13" i="7" s="1"/>
  <c r="AR36" i="7"/>
  <c r="AU36" i="7" s="1" a="1"/>
  <c r="AU36" i="7" s="1"/>
  <c r="K35" i="10" s="1"/>
  <c r="I35" i="10" s="1"/>
  <c r="AQ13" i="7"/>
  <c r="AT13" i="7" s="1" a="1"/>
  <c r="AT13" i="7" s="1"/>
  <c r="J12" i="10" s="1"/>
  <c r="H12" i="10" s="1"/>
  <c r="AQ14" i="7"/>
  <c r="AT14" i="7" s="1" a="1"/>
  <c r="AT14" i="7" s="1"/>
  <c r="J13" i="10" s="1"/>
  <c r="H13" i="10" s="1"/>
  <c r="AP14" i="7"/>
  <c r="AS14" i="7" s="1" a="1"/>
  <c r="AS14" i="7" s="1"/>
  <c r="AP9" i="7"/>
  <c r="AS9" i="7" s="1" a="1"/>
  <c r="AS9" i="7" s="1"/>
  <c r="AQ5" i="7"/>
  <c r="AP5" i="7"/>
  <c r="AS5" i="7" s="1" a="1"/>
  <c r="AS5" i="7" s="1"/>
  <c r="AQ6" i="7"/>
  <c r="AP7" i="7"/>
  <c r="AS7" i="7" s="1" a="1"/>
  <c r="AS7" i="7" s="1"/>
  <c r="N13" i="11"/>
  <c r="AA20" i="7" s="1" a="1"/>
  <c r="AA20" i="7" s="1"/>
  <c r="AY20" i="7" s="1"/>
  <c r="AQ20" i="7" l="1"/>
  <c r="AT20" i="7" s="1" a="1"/>
  <c r="AT20" i="7" s="1"/>
  <c r="J19" i="10" s="1"/>
  <c r="H19" i="10" s="1"/>
  <c r="AV20" i="7" a="1"/>
  <c r="AV20" i="7" s="1"/>
  <c r="L19" i="10" s="1"/>
  <c r="AS20" i="7" a="1"/>
  <c r="AS20" i="7" s="1"/>
  <c r="AA10" i="7" a="1"/>
  <c r="AA10" i="7" s="1"/>
  <c r="AA12" i="7" a="1"/>
  <c r="AA12" i="7" s="1"/>
  <c r="AY12" i="7" s="1"/>
  <c r="AR29" i="7"/>
  <c r="AU29" i="7" s="1" a="1"/>
  <c r="AU29" i="7" s="1"/>
  <c r="K28" i="10" s="1"/>
  <c r="I28" i="10" s="1"/>
  <c r="AR35" i="7"/>
  <c r="AU35" i="7" s="1" a="1"/>
  <c r="AU35" i="7" s="1"/>
  <c r="K34" i="10" s="1"/>
  <c r="I34" i="10" s="1"/>
  <c r="AR31" i="7"/>
  <c r="AU31" i="7" s="1" a="1"/>
  <c r="AU31" i="7" s="1"/>
  <c r="K30" i="10" s="1"/>
  <c r="I30" i="10" s="1"/>
  <c r="AR33" i="7"/>
  <c r="AU33" i="7" s="1" a="1"/>
  <c r="AU33" i="7" s="1"/>
  <c r="K32" i="10" s="1"/>
  <c r="I32" i="10" s="1"/>
  <c r="AR23" i="7"/>
  <c r="AU23" i="7" s="1" a="1"/>
  <c r="AU23" i="7" s="1"/>
  <c r="K22" i="10" s="1"/>
  <c r="I22" i="10" s="1"/>
  <c r="AS32" i="7" a="1"/>
  <c r="AS32" i="7" s="1"/>
  <c r="AR32" i="7"/>
  <c r="AU32" i="7" s="1" a="1"/>
  <c r="AU32" i="7" s="1"/>
  <c r="K31" i="10" s="1"/>
  <c r="I31" i="10" s="1"/>
  <c r="AR34" i="7"/>
  <c r="AU34" i="7" s="1" a="1"/>
  <c r="AU34" i="7" s="1"/>
  <c r="K33" i="10" s="1"/>
  <c r="I33" i="10" s="1"/>
  <c r="AS30" i="7" a="1"/>
  <c r="AS30" i="7" s="1"/>
  <c r="AR30" i="7"/>
  <c r="AU30" i="7" s="1" a="1"/>
  <c r="AU30" i="7" s="1"/>
  <c r="K29" i="10" s="1"/>
  <c r="I29" i="10" s="1"/>
  <c r="AR25" i="7"/>
  <c r="AU25" i="7" s="1" a="1"/>
  <c r="AU25" i="7" s="1"/>
  <c r="K24" i="10" s="1"/>
  <c r="I24" i="10" s="1"/>
  <c r="AS24" i="7" a="1"/>
  <c r="AS24" i="7" s="1"/>
  <c r="AR24" i="7"/>
  <c r="AU24" i="7" s="1" a="1"/>
  <c r="AU24" i="7" s="1"/>
  <c r="K23" i="10" s="1"/>
  <c r="I23" i="10" s="1"/>
  <c r="AR22" i="7"/>
  <c r="AU22" i="7" s="1" a="1"/>
  <c r="AU22" i="7" s="1"/>
  <c r="K21" i="10" s="1"/>
  <c r="I21" i="10" s="1"/>
  <c r="AR18" i="7"/>
  <c r="AU18" i="7" s="1" a="1"/>
  <c r="AU18" i="7" s="1"/>
  <c r="K17" i="10" s="1"/>
  <c r="I17" i="10" s="1"/>
  <c r="AR27" i="7"/>
  <c r="AU27" i="7" s="1" a="1"/>
  <c r="AU27" i="7" s="1"/>
  <c r="K26" i="10" s="1"/>
  <c r="I26" i="10" s="1"/>
  <c r="AR21" i="7"/>
  <c r="AU21" i="7" s="1" a="1"/>
  <c r="AU21" i="7" s="1"/>
  <c r="K20" i="10" s="1"/>
  <c r="I20" i="10" s="1"/>
  <c r="AS26" i="7" a="1"/>
  <c r="AS26" i="7" s="1"/>
  <c r="AR26" i="7"/>
  <c r="AU26" i="7" s="1" a="1"/>
  <c r="AU26" i="7" s="1"/>
  <c r="K25" i="10" s="1"/>
  <c r="I25" i="10" s="1"/>
  <c r="AS16" i="7" a="1"/>
  <c r="AS16" i="7" s="1"/>
  <c r="AR16" i="7"/>
  <c r="AU16" i="7" s="1" a="1"/>
  <c r="AU16" i="7" s="1"/>
  <c r="K15" i="10" s="1"/>
  <c r="I15" i="10" s="1"/>
  <c r="AR19" i="7"/>
  <c r="AU19" i="7" s="1" a="1"/>
  <c r="AU19" i="7" s="1"/>
  <c r="K18" i="10" s="1"/>
  <c r="I18" i="10" s="1"/>
  <c r="AS15" i="7" a="1"/>
  <c r="AS15" i="7" s="1"/>
  <c r="AR15" i="7"/>
  <c r="AU15" i="7" s="1" a="1"/>
  <c r="AU15" i="7" s="1"/>
  <c r="K14" i="10" s="1"/>
  <c r="I14" i="10" s="1"/>
  <c r="AA7" i="7" a="1"/>
  <c r="AA7" i="7" s="1"/>
  <c r="AY7" i="7" s="1"/>
  <c r="AA9" i="7" a="1"/>
  <c r="AA9" i="7" s="1"/>
  <c r="AY9" i="7" s="1"/>
  <c r="AP4" i="7"/>
  <c r="AS4" i="7" s="1" a="1"/>
  <c r="AS4" i="7" s="1"/>
  <c r="AA11" i="7" a="1"/>
  <c r="AA11" i="7" s="1"/>
  <c r="AY11" i="7" s="1"/>
  <c r="AA8" i="7" a="1"/>
  <c r="AA8" i="7" s="1"/>
  <c r="AY8" i="7" s="1"/>
  <c r="AR17" i="7"/>
  <c r="AU17" i="7" s="1" a="1"/>
  <c r="AU17" i="7" s="1"/>
  <c r="K16" i="10" s="1"/>
  <c r="I16" i="10" s="1"/>
  <c r="AT5" i="7" a="1"/>
  <c r="AT5" i="7" s="1"/>
  <c r="J4" i="10" s="1"/>
  <c r="H4" i="10" s="1"/>
  <c r="AR6" i="7"/>
  <c r="AU6" i="7" s="1" a="1"/>
  <c r="AU6" i="7" s="1"/>
  <c r="K5" i="10" s="1"/>
  <c r="I5" i="10" s="1"/>
  <c r="AT6" i="7" a="1"/>
  <c r="AT6" i="7" s="1"/>
  <c r="J5" i="10" s="1"/>
  <c r="H5" i="10" s="1"/>
  <c r="AR14" i="7"/>
  <c r="AU14" i="7" s="1" a="1"/>
  <c r="AU14" i="7" s="1"/>
  <c r="K13" i="10" s="1"/>
  <c r="I13" i="10" s="1"/>
  <c r="AR13" i="7"/>
  <c r="AU13" i="7" s="1" a="1"/>
  <c r="AU13" i="7" s="1"/>
  <c r="K12" i="10" s="1"/>
  <c r="I12" i="10" s="1"/>
  <c r="AR5" i="7"/>
  <c r="AA4" i="7" a="1"/>
  <c r="AA4" i="7" s="1"/>
  <c r="AQ10" i="7" l="1"/>
  <c r="AT10" i="7" s="1" a="1"/>
  <c r="AT10" i="7" s="1"/>
  <c r="J9" i="10" s="1"/>
  <c r="H9" i="10" s="1"/>
  <c r="AY10" i="7"/>
  <c r="AY4" i="7"/>
  <c r="AV4" i="7" s="1"/>
  <c r="L3" i="10" s="1"/>
  <c r="AQ12" i="7"/>
  <c r="AT12" i="7" s="1" a="1"/>
  <c r="AT12" i="7" s="1"/>
  <c r="J11" i="10" s="1"/>
  <c r="H11" i="10" s="1"/>
  <c r="AV12" i="7" a="1"/>
  <c r="AV12" i="7" s="1"/>
  <c r="L11" i="10" s="1"/>
  <c r="AR20" i="7"/>
  <c r="AU20" i="7" s="1" a="1"/>
  <c r="AU20" i="7" s="1"/>
  <c r="K19" i="10" s="1"/>
  <c r="I19" i="10" s="1"/>
  <c r="AV10" i="7" a="1"/>
  <c r="AV10" i="7" s="1"/>
  <c r="L9" i="10" s="1"/>
  <c r="AQ7" i="7"/>
  <c r="AT7" i="7" s="1" a="1"/>
  <c r="AT7" i="7" s="1"/>
  <c r="J6" i="10" s="1"/>
  <c r="H6" i="10" s="1"/>
  <c r="AV7" i="7" a="1"/>
  <c r="AV7" i="7" s="1"/>
  <c r="L6" i="10" s="1"/>
  <c r="AQ9" i="7"/>
  <c r="AV9" i="7" a="1"/>
  <c r="AV9" i="7" s="1"/>
  <c r="L8" i="10" s="1"/>
  <c r="AV8" i="7" a="1"/>
  <c r="AV8" i="7" s="1"/>
  <c r="L7" i="10" s="1"/>
  <c r="AQ8" i="7"/>
  <c r="AQ11" i="7"/>
  <c r="AV11" i="7" a="1"/>
  <c r="AV11" i="7" s="1"/>
  <c r="L10" i="10" s="1"/>
  <c r="AQ4" i="7"/>
  <c r="AT4" i="7" s="1" a="1"/>
  <c r="AT4" i="7" s="1"/>
  <c r="J3" i="10" s="1"/>
  <c r="AU5" i="7" a="1"/>
  <c r="AU5" i="7" s="1"/>
  <c r="K4" i="10" s="1"/>
  <c r="I4" i="10" s="1"/>
  <c r="AR10" i="7" l="1"/>
  <c r="AU10" i="7" s="1" a="1"/>
  <c r="AU10" i="7" s="1"/>
  <c r="K9" i="10" s="1"/>
  <c r="I9" i="10" s="1"/>
  <c r="AR12" i="7"/>
  <c r="AU12" i="7" s="1" a="1"/>
  <c r="AU12" i="7" s="1"/>
  <c r="K11" i="10" s="1"/>
  <c r="I11" i="10" s="1"/>
  <c r="AR7" i="7"/>
  <c r="AU7" i="7" s="1" a="1"/>
  <c r="AU7" i="7" s="1"/>
  <c r="K6" i="10" s="1"/>
  <c r="I6" i="10" s="1"/>
  <c r="H3" i="10"/>
  <c r="AT9" i="7" a="1"/>
  <c r="AT9" i="7" s="1"/>
  <c r="J8" i="10" s="1"/>
  <c r="H8" i="10" s="1"/>
  <c r="AR9" i="7"/>
  <c r="AU9" i="7" s="1" a="1"/>
  <c r="AU9" i="7" s="1"/>
  <c r="K8" i="10" s="1"/>
  <c r="I8" i="10" s="1"/>
  <c r="AT11" i="7" a="1"/>
  <c r="AT11" i="7" s="1"/>
  <c r="J10" i="10" s="1"/>
  <c r="H10" i="10" s="1"/>
  <c r="AR11" i="7"/>
  <c r="AU11" i="7" s="1" a="1"/>
  <c r="AU11" i="7" s="1"/>
  <c r="K10" i="10" s="1"/>
  <c r="I10" i="10" s="1"/>
  <c r="AT8" i="7" a="1"/>
  <c r="AT8" i="7" s="1"/>
  <c r="J7" i="10" s="1"/>
  <c r="H7" i="10" s="1"/>
  <c r="AR8" i="7"/>
  <c r="AU8" i="7" s="1" a="1"/>
  <c r="AU8" i="7" s="1"/>
  <c r="K7" i="10" s="1"/>
  <c r="I7" i="10" s="1"/>
  <c r="AR4" i="7"/>
  <c r="J36" i="10" l="1"/>
  <c r="AU4" i="7" a="1"/>
  <c r="AU4" i="7" s="1"/>
  <c r="K3" i="10" s="1"/>
  <c r="K36" i="10" s="1"/>
  <c r="I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Sage-Lauck</author>
  </authors>
  <commentList>
    <comment ref="M1" authorId="0" shapeId="0" xr:uid="{FAFB6032-9974-4AF6-9AD2-64A5CA1EC7F5}">
      <text>
        <r>
          <rPr>
            <sz val="9"/>
            <color indexed="81"/>
            <rFont val="Tahoma"/>
            <family val="2"/>
          </rPr>
          <t xml:space="preserve">Click "+" above column W to unhide historical component details.
</t>
        </r>
      </text>
    </comment>
    <comment ref="Z1" authorId="0" shapeId="0" xr:uid="{131A15D2-CC55-4499-A8A9-50D3AB2102FC}">
      <text>
        <r>
          <rPr>
            <sz val="9"/>
            <color indexed="81"/>
            <rFont val="Tahoma"/>
            <family val="2"/>
          </rPr>
          <t xml:space="preserve">Click "+" above column AP to unhide marginal component details.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<sst xmlns="http://schemas.openxmlformats.org/spreadsheetml/2006/main" count="8976" uniqueCount="291">
  <si>
    <t>Comments</t>
  </si>
  <si>
    <t>Measure Name</t>
  </si>
  <si>
    <t>Installation Year</t>
  </si>
  <si>
    <t>Hydrologic Region</t>
  </si>
  <si>
    <t>Sector</t>
  </si>
  <si>
    <t>Unit</t>
  </si>
  <si>
    <t>Description</t>
  </si>
  <si>
    <t>Measure Life</t>
  </si>
  <si>
    <t>Resource Balance Year</t>
  </si>
  <si>
    <t>list_MeasureType</t>
  </si>
  <si>
    <t>Urban</t>
  </si>
  <si>
    <t>Ag</t>
  </si>
  <si>
    <t>Indoor</t>
  </si>
  <si>
    <t>Outdoor</t>
  </si>
  <si>
    <t>System Leaks</t>
  </si>
  <si>
    <t>list_Sector</t>
  </si>
  <si>
    <t>list_RBY</t>
  </si>
  <si>
    <t>This sheet is to contain lists of allowable entries for dropdown lists.</t>
  </si>
  <si>
    <t>Central Coast</t>
  </si>
  <si>
    <t>Colorado River</t>
  </si>
  <si>
    <t>North Coast</t>
  </si>
  <si>
    <t>North Lahontan</t>
  </si>
  <si>
    <t>Sacramento River</t>
  </si>
  <si>
    <t>San Francisco Bay</t>
  </si>
  <si>
    <t>San Joaquin</t>
  </si>
  <si>
    <t>South Coast</t>
  </si>
  <si>
    <t>South Lahontan</t>
  </si>
  <si>
    <t>Tulare Lake</t>
  </si>
  <si>
    <t>Zip</t>
  </si>
  <si>
    <t>Percent Area in HR</t>
  </si>
  <si>
    <t>Climate Zone</t>
  </si>
  <si>
    <t>Pink cells are Zips that exist in more than one Hydrologic Region.</t>
  </si>
  <si>
    <t>Percent Area designates the proporition of thea area of each zip code within the associated Hydrologic Region.</t>
  </si>
  <si>
    <t>Climate Zone designates which Climate Zone the zip code is in.</t>
  </si>
  <si>
    <t>Region</t>
  </si>
  <si>
    <t>Default Supply</t>
  </si>
  <si>
    <t>Groundwater</t>
  </si>
  <si>
    <t>Local Imported Deliveries</t>
  </si>
  <si>
    <t>Installation Zip Code</t>
  </si>
  <si>
    <t>Chlorination</t>
  </si>
  <si>
    <t>Topography</t>
  </si>
  <si>
    <t>Moderate</t>
  </si>
  <si>
    <t>Hilly</t>
  </si>
  <si>
    <t>Flat</t>
  </si>
  <si>
    <t>Marginal Supply</t>
  </si>
  <si>
    <t>Desalinated Water (Seawater)</t>
  </si>
  <si>
    <t>Seawater Desalination Conveyance</t>
  </si>
  <si>
    <t>Seawater Desalination Treatment</t>
  </si>
  <si>
    <t>Wastewater Collection</t>
  </si>
  <si>
    <t xml:space="preserve">Wastewater Secondary Treatment </t>
  </si>
  <si>
    <t>Wastewater Tertiary Treatment</t>
  </si>
  <si>
    <t>Desalinated Water (Brackish)</t>
  </si>
  <si>
    <t>Groundwater pumping</t>
  </si>
  <si>
    <t>Brackish Desalination Treatment</t>
  </si>
  <si>
    <t>Central Valley Project Conveyance</t>
  </si>
  <si>
    <t>Conventional Drinking Water Treatment</t>
  </si>
  <si>
    <t>Colorado River Conveyance</t>
  </si>
  <si>
    <t>Urban Potable Distribution</t>
  </si>
  <si>
    <t>State Water Project Conveyance</t>
  </si>
  <si>
    <t>None</t>
  </si>
  <si>
    <t>Recycled Water (Non-potable) Treatment</t>
  </si>
  <si>
    <t>Recycled Water (Non-Potable) Distribution</t>
  </si>
  <si>
    <t>Wastewater Treatment</t>
  </si>
  <si>
    <t>Default Assumptions and Overrides</t>
  </si>
  <si>
    <t>Component</t>
  </si>
  <si>
    <t>list_HRused</t>
  </si>
  <si>
    <t>Region 1:</t>
  </si>
  <si>
    <t>Override</t>
  </si>
  <si>
    <t>Default</t>
  </si>
  <si>
    <t>User Comments</t>
  </si>
  <si>
    <t>Available Marginal Supplies</t>
  </si>
  <si>
    <t>Supply</t>
  </si>
  <si>
    <t>Component Options</t>
  </si>
  <si>
    <t>Region 2:</t>
  </si>
  <si>
    <t>Region 3:</t>
  </si>
  <si>
    <t>Region 4:</t>
  </si>
  <si>
    <t>Region 5:</t>
  </si>
  <si>
    <t>Region 6:</t>
  </si>
  <si>
    <t>Region 7:</t>
  </si>
  <si>
    <t>Region 8:</t>
  </si>
  <si>
    <t>Region 9:</t>
  </si>
  <si>
    <t>Region 10:</t>
  </si>
  <si>
    <t>Urban Assumptions:</t>
  </si>
  <si>
    <t>Ag Assumptions:</t>
  </si>
  <si>
    <t>Default?</t>
  </si>
  <si>
    <t/>
  </si>
  <si>
    <t>Default Values</t>
  </si>
  <si>
    <t>Recycled Water (Non-Potable) Conveyance</t>
  </si>
  <si>
    <t>Recycled Water (Non-Potable)</t>
  </si>
  <si>
    <t>Recycled Water (Potable)</t>
  </si>
  <si>
    <t>Component Option</t>
  </si>
  <si>
    <t>Conversion Factors</t>
  </si>
  <si>
    <t>Gal to acre-feet</t>
  </si>
  <si>
    <t>Energy Intensity (kWh/ac-ft)</t>
  </si>
  <si>
    <t>Any</t>
  </si>
  <si>
    <t>Urban Potable Distribution - Flat</t>
  </si>
  <si>
    <t>Urban Potable Distribution - Moderate</t>
  </si>
  <si>
    <t>Urban Potable Distribution - Hilly</t>
  </si>
  <si>
    <t>Total</t>
  </si>
  <si>
    <t>Measure Information</t>
  </si>
  <si>
    <t>Default Energy Intensity (kWh/ac-ft)</t>
  </si>
  <si>
    <t>Model Component</t>
  </si>
  <si>
    <t>Model Energy Intensity</t>
  </si>
  <si>
    <t>Default Fraction IOU Supplied Energy</t>
  </si>
  <si>
    <t>Fraction IOU Supplied Energy Override</t>
  </si>
  <si>
    <t>Model Fraction IOU Supplied Energy</t>
  </si>
  <si>
    <t>Topography is factored into Distribution values above.</t>
  </si>
  <si>
    <t>Fraction IOU Supplied Energy</t>
  </si>
  <si>
    <t>list_NoOride</t>
  </si>
  <si>
    <t>No Override Available</t>
  </si>
  <si>
    <t>Default Energy Intensity
(kWh/ac-ft)</t>
  </si>
  <si>
    <t>Energy Intensity Override
(kWh/ac-ft)</t>
  </si>
  <si>
    <t>Note: Overridden values can be returned to the default value by selecting the cell and pressing the "Delete" key on the keyboard.</t>
  </si>
  <si>
    <t>Uses and Limitations</t>
  </si>
  <si>
    <t>Instructions</t>
  </si>
  <si>
    <t>Legend</t>
  </si>
  <si>
    <t>Model Outputs</t>
  </si>
  <si>
    <t>Data and Default Assumptions</t>
  </si>
  <si>
    <t>Reference Material</t>
  </si>
  <si>
    <t>Yellow highlighted cells were not included in census zip code data.</t>
  </si>
  <si>
    <t>Fraction of Supply in Historical Mix</t>
  </si>
  <si>
    <t>Water Management Cycle</t>
  </si>
  <si>
    <t>NA</t>
  </si>
  <si>
    <t>Recycled Water (Potable) Treatment - Urban</t>
  </si>
  <si>
    <t>Groundwater Pumping</t>
  </si>
  <si>
    <t>Ag Distribution</t>
  </si>
  <si>
    <t>Recycled Water (Non-Potable) Treatment</t>
  </si>
  <si>
    <t>Recycled Water (Potable) Treatment - Ag</t>
  </si>
  <si>
    <t>Recycled Water (Potable) Treatment</t>
  </si>
  <si>
    <t>Default Energy Intensity by Component (kWh/ac-ft)</t>
  </si>
  <si>
    <t>More Data Needed</t>
  </si>
  <si>
    <t>Default Topography by Hydrologic Region</t>
  </si>
  <si>
    <t>Fraction of Energy Supplied by IOU</t>
  </si>
  <si>
    <t>Fraction of IOU Energy</t>
  </si>
  <si>
    <t>list_zip</t>
  </si>
  <si>
    <t>Historical Energy Intensity (kWh/ac-ft)</t>
  </si>
  <si>
    <t>Historical IOU Energy Intensity (kWh/ac-ft)</t>
  </si>
  <si>
    <t>Historical Energy Intensity
(kWh/ac-ft)</t>
  </si>
  <si>
    <t>Historical IOU Energy Intensity
(kWh/ac-ft)</t>
  </si>
  <si>
    <t>Measure Life 
(years)</t>
  </si>
  <si>
    <t>Annualized IOU Embedded Energy Savings 
(kWh)</t>
  </si>
  <si>
    <t>Annualized Non-IOU Embedded Energy Savings
(kWh)</t>
  </si>
  <si>
    <t>Annual Water Savings
(gallons)</t>
  </si>
  <si>
    <t>Annual Water Savings 
(acre-feet)</t>
  </si>
  <si>
    <t>Warnings</t>
  </si>
  <si>
    <t>Autofilled or Calculated Values</t>
  </si>
  <si>
    <t>User Override</t>
  </si>
  <si>
    <t>Default Value (Autofilled)</t>
  </si>
  <si>
    <t>User Input</t>
  </si>
  <si>
    <t>User Guidance and Information</t>
  </si>
  <si>
    <t>User Input Required</t>
  </si>
  <si>
    <t>Overview</t>
  </si>
  <si>
    <t>Tab Colors</t>
  </si>
  <si>
    <t>Cell Formatting</t>
  </si>
  <si>
    <t>Annualized Total Embedded Energy Savings (kWh)</t>
  </si>
  <si>
    <t>Use Default Supply</t>
  </si>
  <si>
    <t>Use Default Option</t>
  </si>
  <si>
    <t>list_TopographyFlat</t>
  </si>
  <si>
    <t>list_TopographyModerate</t>
  </si>
  <si>
    <t>list_TopographyHilly</t>
  </si>
  <si>
    <t>Use Default Value</t>
  </si>
  <si>
    <t>Weighted Average Historical Energy Intensity</t>
  </si>
  <si>
    <t>Annual Embedded Energy Savings
(kWh)</t>
  </si>
  <si>
    <t>Annual IOU Embedded Energy Savings
(kWh)</t>
  </si>
  <si>
    <t>Annual Non-IOU Embedded Energy Savings
(kWh)</t>
  </si>
  <si>
    <t>Annual Total Embedded Energy Savings (kWh)</t>
  </si>
  <si>
    <t>Annual IOU Embedded Energy Savings (kWh)</t>
  </si>
  <si>
    <t>Annual Non-IOU Embedded Energy Savings (kWh)</t>
  </si>
  <si>
    <t>Data Source: Based on data from California Department of Water Resources 2018</t>
  </si>
  <si>
    <t>Klein et al. 2005, Cooley et al. 2012, GEI Consultants/Navigant Consulting 2010a, GEI Consultants/Navigant Consulting 2010b, Liu et al. 2017, Plappally 2012, Stokes-Draut et al. 2017, Tarroja et al. 2014</t>
  </si>
  <si>
    <t>Klein et al. 2005, Cooley et al. 2012, GEI Consultants/Navigant Consulting 2010a, GEI Consultants/Navigant Consulting 2010b, Stokes-Draut et al. 2017, Tarroja et al. 2014, and Tidwell et al. 2014.</t>
  </si>
  <si>
    <t>Cooley et al. 2012, Craig et al. 2014, GEI Consultants/Navigant Consulting 2010b, Klein et al. 2005, Liu et al. 2017, Tidwell et al. 2014</t>
  </si>
  <si>
    <t>Cooley et al. 2012, EPRI 2002, GEI Consultants/Navigant Consulting 2010b, Klein et al. 2005, Liu et al. 2017, Tarroja et al. 2014, Tidwell et al. 2014</t>
  </si>
  <si>
    <t>Wastewater Collection and Treatment</t>
  </si>
  <si>
    <t>Source: McDonald et al. 2014</t>
  </si>
  <si>
    <t>Data Sources (see User Guide for full reference):</t>
  </si>
  <si>
    <t>Note: see Default Values tab for data sources.</t>
  </si>
  <si>
    <t>Updated Historical Average Supply Mix by Hydrologic Region</t>
  </si>
  <si>
    <t>Project Description or Notes</t>
  </si>
  <si>
    <t>Annual Water Savings per Device</t>
  </si>
  <si>
    <t>Annual Water Savings per Device
(gallons)</t>
  </si>
  <si>
    <t>Number of Devices Installed</t>
  </si>
  <si>
    <t>Total Annual Water Savings
(gallons)</t>
  </si>
  <si>
    <t>HR</t>
  </si>
  <si>
    <t>Water Use</t>
  </si>
  <si>
    <t>Water Extraction &amp; Conveyance</t>
  </si>
  <si>
    <t>Water Treatment</t>
  </si>
  <si>
    <t>Water Distribution</t>
  </si>
  <si>
    <t>Local Imported Water</t>
  </si>
  <si>
    <t>Local Surface Water</t>
  </si>
  <si>
    <t>State Water Project</t>
  </si>
  <si>
    <t>Central Valley Project</t>
  </si>
  <si>
    <t>Source:</t>
  </si>
  <si>
    <t>https://indicators.ucdavis.edu/water/regions</t>
  </si>
  <si>
    <t>California's Hydrologic Regions</t>
  </si>
  <si>
    <t>for more information.</t>
  </si>
  <si>
    <t>https://water.ca.gov/</t>
  </si>
  <si>
    <t>and</t>
  </si>
  <si>
    <t>Totals</t>
  </si>
  <si>
    <t>Field or Term</t>
  </si>
  <si>
    <t>gal</t>
  </si>
  <si>
    <t>yr</t>
  </si>
  <si>
    <t>each</t>
  </si>
  <si>
    <t>Total Annual Water Savings</t>
  </si>
  <si>
    <t>kWh/kgal</t>
  </si>
  <si>
    <t>Annualized Non-IOU Embedded Energy Savings</t>
  </si>
  <si>
    <t>Annual Total Embedded Energy Savings</t>
  </si>
  <si>
    <t>Annual IOU Embedded Energy Savings</t>
  </si>
  <si>
    <t>Annual Non-IOU Embedded Energy Savings</t>
  </si>
  <si>
    <t>Annualized Total Embedded Energy Savings</t>
  </si>
  <si>
    <t>Annualized IOU Embedded Energy Savings</t>
  </si>
  <si>
    <t>kWh</t>
  </si>
  <si>
    <t>IOU Embedded Energy Intensity</t>
  </si>
  <si>
    <t>Non-IOU Embedded Energy Intensity</t>
  </si>
  <si>
    <t>Historical Average Supply Mix</t>
  </si>
  <si>
    <t>Input field to identify the measure being analyzed.</t>
  </si>
  <si>
    <t>Input field to identify the location where measure was implemented.</t>
  </si>
  <si>
    <t>Acre-Foot</t>
  </si>
  <si>
    <t>Brackish Water</t>
  </si>
  <si>
    <t>Central Valley Project and Other Federal Deliveries</t>
  </si>
  <si>
    <t>Colorado River Aqueduct</t>
  </si>
  <si>
    <t>Desalination</t>
  </si>
  <si>
    <t>Embedded Energy</t>
  </si>
  <si>
    <t>Embedded Energy Savings</t>
  </si>
  <si>
    <t>Entergy Intensity</t>
  </si>
  <si>
    <t>Energy Load Profile</t>
  </si>
  <si>
    <t>Marginal Water Supply</t>
  </si>
  <si>
    <t>Water with a salinity ranging from 0.5 to 30 parts per thousand (ppt), which exceeds normally acceptable standards for municipal, domestic, and irrigation uses but is less than that of ocean water.</t>
  </si>
  <si>
    <t>The delivery of water to Central Valley Project contractors and to other federal water projects.</t>
  </si>
  <si>
    <t>Water diverted from the Colorado River by the Metropolitan Water District of Southern California.</t>
  </si>
  <si>
    <t>Water treatment process for the removal of salt from water for beneficial use. Source water can be brackish or ocean water.</t>
  </si>
  <si>
    <t>The transport of treated water (both potable and non-potable) to the customer.</t>
  </si>
  <si>
    <t>The hourly variation in energy use over the course of a day.</t>
  </si>
  <si>
    <t>The transport of untreated or partially-treated water from its source through aqueducts, canals, and pipelines to a water treatment facility, or directly to the end user if using untreated water.</t>
  </si>
  <si>
    <t>Water beneath the Earth’s surface in soil pore space and in the fractures of rock formations.</t>
  </si>
  <si>
    <t>Water delivered by local water agencies and individuals. It includes direct deliveries of water from stream flows, as well as local water storage facilities.</t>
  </si>
  <si>
    <t>Water transferred by local agencies from other regions of the state.</t>
  </si>
  <si>
    <t>The next increment or unit of water supply developed within a region to meet demand in the absence of water conservation and efficiency.</t>
  </si>
  <si>
    <t>An estimate of the median number of years that the measure installed will remain in place and operable.</t>
  </si>
  <si>
    <t>Municipal wastewater that is treated to meet a non-potable beneficial use.</t>
  </si>
  <si>
    <t>Municipal wastewater that is treated to meet a potable beneficial use.</t>
  </si>
  <si>
    <t>The year in which new capacity will be required to meet water demand.</t>
  </si>
  <si>
    <t>Processes and technologies that treat water prior to its distribution to the end user.</t>
  </si>
  <si>
    <t>Movement of untreated wastewater from the end user to a wastewater treatment facility.</t>
  </si>
  <si>
    <t>Application of biological, physical, and/or chemical processes to bring wastewater to discharge standards.</t>
  </si>
  <si>
    <t>Input field to identify the year the measure was installed.</t>
  </si>
  <si>
    <t>The total embedded energy savings regardless of source. Specific to historical or marginal energy savings.</t>
  </si>
  <si>
    <t xml:space="preserve">Output field for use in eTRM measure development. </t>
  </si>
  <si>
    <t xml:space="preserve">Input field for the quantity of devices installed. </t>
  </si>
  <si>
    <t>The historical mix of water sources for a given hydrologic region.</t>
  </si>
  <si>
    <t>Measure Life
(years)</t>
  </si>
  <si>
    <t xml:space="preserve">Input field to identify where water is saved in the measure. Options include Indoor, Outdoor, and System Leaks. Indoor measures assume collection and treatment of wastewater as part of the water management cycle. Outdoor and System Leaks measures assume that collection and treatment of wastewater is not included. </t>
  </si>
  <si>
    <t>Input field to identify whether the measure applies to Urban or Agricultural water usage.</t>
  </si>
  <si>
    <t xml:space="preserve">Calculated field that is the product of the annual water savings per device and the number of installed devices. </t>
  </si>
  <si>
    <t>User-Entered WW Collection</t>
  </si>
  <si>
    <t>User-Entered WW Treatment</t>
  </si>
  <si>
    <t>User-Entered Water Treatment</t>
  </si>
  <si>
    <t>RBY</t>
  </si>
  <si>
    <t>Marginal Calcs</t>
  </si>
  <si>
    <t>Data Dictionary</t>
  </si>
  <si>
    <t>Default Energy Intensity Value
(kWh/ac-ft)</t>
  </si>
  <si>
    <t>This tool was developed for the California Public Utilities Commission by Pacific Institute and SBW Consulting to estimate the embedded energy savings associated with water conservation and efficiency measures. Additional information regarding the methodology and data sources can be found in the accompanying report. An earlier version of this tool was developed by Navigant Consulting in 2014. 
This tool does not estimate water savings or direct energy savings; rather, it estimates the energy saved due to water efficiency measures that reduce the amount of water extracted, conveyed, treated, and delivered to the customer as well as the wastewater collected, treated, and discharged. As such, it is intended to complement other tools that estimate water savings and direct energy savings and evaluate measure cost effectiveness.</t>
  </si>
  <si>
    <t>Please refer to the User Manual for detailed instructions. The following is a quick start guide:</t>
  </si>
  <si>
    <t>1. Provide measure information on the “Measure Inputs” tab.
2. Review the default assumptions on the “Water System Inputs” tab and adjust as needed. Values that differ from the defaults provided will be appended with an asterisk (*).
3. Results are updated automatically. There is no need to hit a Run or Start button.
4. Detailed calculations are shown on the “Calculations” tab, and a summary is provided on the “Output Table” tab.</t>
  </si>
  <si>
    <t>Water-Energy Calculator 2.0</t>
  </si>
  <si>
    <t xml:space="preserve">Enter measure details in the table below. Please enter annual water savings per device (or per normalization unit); total annual water savings are calculated based on the number of devices (or </t>
  </si>
  <si>
    <t>normalization units) installed.</t>
  </si>
  <si>
    <t>Historical Embedded Energy Calculations</t>
  </si>
  <si>
    <t>Marginal Embedded Energy Calculations</t>
  </si>
  <si>
    <t>Annualized Embedded Energy Savings</t>
  </si>
  <si>
    <t>Annualized IOU Embedded Energy Intensity 
(kWh/kgal)</t>
  </si>
  <si>
    <t>Annualized Non-IOU Embedded Energy Intensity
(kWh/kgal)</t>
  </si>
  <si>
    <t xml:space="preserve">California has 10 hydrologic regions, as shown in the image below. Please visit </t>
  </si>
  <si>
    <t>Water Use Type</t>
  </si>
  <si>
    <t>Outputs are estimates based on local and regional data for California. As a result, this tool may not be appropriate for use outside of California. Embedded energy savings in this tool are only estimates; actual embedded energy savings may vary based on site-specific factors.</t>
  </si>
  <si>
    <t>ac-ft</t>
  </si>
  <si>
    <t>The volume of water that would cover one acre to a depth of one foot (equivalent to 325,851 gallons)</t>
  </si>
  <si>
    <t>The portion of embedded energy savings that can be attributed to an IOU. Specific to historical or marginal energy savings.</t>
  </si>
  <si>
    <t>The portion of embedded energy savings that cannot be attributed to an IOU. Specific to historical or marginal energy savings.</t>
  </si>
  <si>
    <t xml:space="preserve">Annual water savings per unit installed (e.g., 1,000 gallons per showerhead). </t>
  </si>
  <si>
    <t xml:space="preserve">The annualized portion of embedded energy savings that can be attributed to an IOU. If the RBY occurs before the measure was installed, this value will be equal to the marginal embeddd energy savings. If the RBY occurs after the measure's useful life, this value will be equal to the historical embeddd energy savings. If the RBY occurs at some point during the measure's life, this value will be an average of the historical and marginal energy savings, taking into account the portion of the measure life that occurred before and after the RBY. </t>
  </si>
  <si>
    <t xml:space="preserve">The annualized portion of embedded energy savings that cannot be attributed to an IOU. If the RBY occurs before the measure was installed, this value will be equal to the marginal energy savings. If the RBY occurs after the measure's useful life, this value will be equal to the historical energy savings. If the RBY occurs at some point during the measure's life, this value will be an average of the historical and marginal energy savings, taking into account the portion of the measure life that occurred before and after the RBY. </t>
  </si>
  <si>
    <t xml:space="preserve">The annualized portion of embedded energy savings regardless of the energy provider. If the RBY occurs before the measure was installed, this value will be equal to the marginal energy savings. If the RBY occurs after the measure's useful life, this value will be equal to the historical energy savings. If the RBY occurs at some point during the measure's life, this value will be an average of the historical and marginal energy savings, taking into account the portion of the measure life that occurred before and after the RBY. </t>
  </si>
  <si>
    <t>Energy used to extract, convey, treat, and distribute water to end users, and  to collect and transport used water for treatment prior to safe discharge of the effluent in accordance with regulatory rules</t>
  </si>
  <si>
    <t>Energy saved due to reductions in the amount of water extracted, conveyed, treated, and distributed as well as the wastewater collected, treated, and discharged.</t>
  </si>
  <si>
    <t>kWh/ac-ft
kWh/kgal</t>
  </si>
  <si>
    <t>The amount of energy used to extract, convey, treat, and distribute water and to collect and treat wastewater on a per-unit basis, e.g., kilowatt hours per acre-foot of water [kWh/ac-ft]</t>
  </si>
  <si>
    <t>A geographical division of the state based on the local hydrological basins. The Department of Water Resources divides California into 10 hydrologic regions, generally corresponding to the state’s major water drainage basins.</t>
  </si>
  <si>
    <t>A collection of canals, pipelines, reservoirs, and hydroelectric power facilities that extends more than 700 miles and is managed by the California Department of Water Resources.</t>
  </si>
  <si>
    <t>Note: totals of the savings for all measures are included at the bottom of the table.</t>
  </si>
  <si>
    <t>Version 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</si>
</sst>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00"/>
    <numFmt numFmtId="167" formatCode="0.00000000E+00"/>
    <numFmt numFmtId="168" formatCode="#,##0.0#"/>
  </numFmts>
  <fonts count="25"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b/>
      <sz val="22"/>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6"/>
      <color theme="1"/>
      <name val="Calibri"/>
      <family val="2"/>
      <scheme val="minor"/>
    </font>
    <font>
      <sz val="11"/>
      <color theme="2" tint="-9.9978637043366805E-2"/>
      <name val="Calibri"/>
      <family val="2"/>
      <scheme val="minor"/>
    </font>
    <font>
      <b/>
      <i/>
      <u/>
      <sz val="11"/>
      <color theme="1"/>
      <name val="Calibri"/>
      <family val="2"/>
      <scheme val="minor"/>
    </font>
    <font>
      <sz val="14"/>
      <color theme="1"/>
      <name val="Calibri"/>
      <family val="2"/>
      <scheme val="minor"/>
    </font>
    <font>
      <b/>
      <i/>
      <sz val="14"/>
      <color theme="1"/>
      <name val="Calibri"/>
      <family val="2"/>
      <scheme val="minor"/>
    </font>
    <font>
      <b/>
      <sz val="11"/>
      <color theme="0"/>
      <name val="Calibri"/>
      <family val="2"/>
      <scheme val="minor"/>
    </font>
    <font>
      <i/>
      <sz val="11"/>
      <color theme="0"/>
      <name val="Calibri"/>
      <family val="2"/>
      <scheme val="minor"/>
    </font>
    <font>
      <b/>
      <sz val="14"/>
      <name val="Calibri"/>
      <family val="2"/>
      <scheme val="minor"/>
    </font>
    <font>
      <sz val="10"/>
      <name val="Calibri"/>
      <family val="2"/>
      <scheme val="minor"/>
    </font>
    <font>
      <b/>
      <sz val="12"/>
      <color theme="1"/>
      <name val="Calibri"/>
      <family val="2"/>
      <scheme val="minor"/>
    </font>
    <font>
      <sz val="11"/>
      <color rgb="FF1F497D"/>
      <name val="Calibri"/>
      <family val="2"/>
      <scheme val="minor"/>
    </font>
    <font>
      <b/>
      <i/>
      <sz val="12"/>
      <name val="Calibri"/>
      <family val="2"/>
      <scheme val="minor"/>
    </font>
    <font>
      <sz val="11"/>
      <color theme="0"/>
      <name val="Calibri"/>
      <family val="2"/>
      <scheme val="minor"/>
    </font>
    <font>
      <b/>
      <i/>
      <sz val="11"/>
      <color theme="1"/>
      <name val="Calibri"/>
      <family val="2"/>
      <scheme val="minor"/>
    </font>
    <font>
      <sz val="9"/>
      <color indexed="81"/>
      <name val="Tahoma"/>
      <family val="2"/>
    </font>
    <font>
      <u/>
      <sz val="11"/>
      <color theme="10"/>
      <name val="Calibri"/>
      <family val="2"/>
      <scheme val="minor"/>
    </font>
    <font>
      <b/>
      <u/>
      <sz val="16"/>
      <color theme="1"/>
      <name val="Calibri"/>
      <family val="2"/>
      <scheme val="minor"/>
    </font>
  </fonts>
  <fills count="1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E1BE6A"/>
        <bgColor indexed="64"/>
      </patternFill>
    </fill>
    <fill>
      <patternFill patternType="solid">
        <fgColor rgb="FF40B0A6"/>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theme="4"/>
        <bgColor indexed="64"/>
      </patternFill>
    </fill>
    <fill>
      <patternFill patternType="solid">
        <fgColor theme="4" tint="-0.249977111117893"/>
        <bgColor indexed="64"/>
      </patternFill>
    </fill>
    <fill>
      <patternFill patternType="solid">
        <fgColor theme="5"/>
        <bgColor indexed="64"/>
      </patternFill>
    </fill>
    <fill>
      <patternFill patternType="solid">
        <fgColor theme="6"/>
        <bgColor indexed="64"/>
      </patternFill>
    </fill>
    <fill>
      <patternFill patternType="solid">
        <fgColor rgb="FF7030A0"/>
        <bgColor indexed="64"/>
      </patternFill>
    </fill>
    <fill>
      <patternFill patternType="solid">
        <fgColor theme="9"/>
        <bgColor indexed="64"/>
      </patternFill>
    </fill>
    <fill>
      <patternFill patternType="solid">
        <fgColor theme="4" tint="0.39997558519241921"/>
        <bgColor indexed="64"/>
      </patternFill>
    </fill>
    <fill>
      <patternFill patternType="solid">
        <fgColor theme="4" tint="-0.49998474074526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medium">
        <color indexed="64"/>
      </bottom>
      <diagonal style="thin">
        <color auto="1"/>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double">
        <color indexed="64"/>
      </bottom>
      <diagonal/>
    </border>
  </borders>
  <cellStyleXfs count="5">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3" fillId="0" borderId="0" applyNumberFormat="0" applyFill="0" applyBorder="0" applyAlignment="0" applyProtection="0"/>
  </cellStyleXfs>
  <cellXfs count="209">
    <xf numFmtId="0" fontId="0" fillId="0" borderId="0" xfId="0"/>
    <xf numFmtId="0" fontId="1" fillId="0" borderId="0" xfId="0" applyFont="1" applyAlignment="1">
      <alignment horizontal="center"/>
    </xf>
    <xf numFmtId="0" fontId="3" fillId="0" borderId="0" xfId="0" applyFont="1"/>
    <xf numFmtId="0" fontId="1" fillId="2" borderId="1" xfId="0" applyFont="1" applyFill="1" applyBorder="1"/>
    <xf numFmtId="0" fontId="2" fillId="3" borderId="2" xfId="0" applyFont="1" applyFill="1" applyBorder="1"/>
    <xf numFmtId="0" fontId="2" fillId="2" borderId="3" xfId="0" applyFont="1" applyFill="1" applyBorder="1"/>
    <xf numFmtId="0" fontId="0" fillId="4" borderId="0" xfId="0" applyFill="1"/>
    <xf numFmtId="0" fontId="1" fillId="0" borderId="16" xfId="0" applyFont="1" applyBorder="1" applyAlignment="1">
      <alignment horizontal="center" vertical="center"/>
    </xf>
    <xf numFmtId="164" fontId="1" fillId="0" borderId="16" xfId="1" applyNumberFormat="1" applyFont="1" applyBorder="1" applyAlignment="1">
      <alignment horizontal="center" vertical="center"/>
    </xf>
    <xf numFmtId="0" fontId="1" fillId="0" borderId="16" xfId="0" applyFont="1" applyBorder="1" applyAlignment="1">
      <alignment horizontal="center"/>
    </xf>
    <xf numFmtId="164" fontId="0" fillId="0" borderId="0" xfId="1" applyNumberFormat="1" applyFont="1" applyAlignment="1">
      <alignment horizontal="center"/>
    </xf>
    <xf numFmtId="0" fontId="0" fillId="0" borderId="0" xfId="0" applyAlignment="1">
      <alignment horizontal="center"/>
    </xf>
    <xf numFmtId="0" fontId="1" fillId="0" borderId="0" xfId="0" applyFont="1" applyAlignment="1">
      <alignment horizontal="center" vertical="center"/>
    </xf>
    <xf numFmtId="9" fontId="1" fillId="0" borderId="0" xfId="1" applyFont="1" applyAlignment="1">
      <alignment horizontal="center" vertical="center"/>
    </xf>
    <xf numFmtId="9" fontId="0" fillId="0" borderId="0" xfId="1" applyFont="1"/>
    <xf numFmtId="0" fontId="0" fillId="0" borderId="9" xfId="0" applyBorder="1"/>
    <xf numFmtId="0" fontId="0" fillId="0" borderId="11" xfId="0" applyBorder="1"/>
    <xf numFmtId="0" fontId="0" fillId="0" borderId="13" xfId="0" applyBorder="1"/>
    <xf numFmtId="0" fontId="0" fillId="0" borderId="14" xfId="0" applyBorder="1"/>
    <xf numFmtId="0" fontId="5" fillId="0" borderId="0" xfId="0" applyFont="1"/>
    <xf numFmtId="0" fontId="0" fillId="0" borderId="10" xfId="0" applyBorder="1"/>
    <xf numFmtId="0" fontId="5" fillId="0" borderId="11" xfId="0" applyFont="1" applyBorder="1"/>
    <xf numFmtId="0" fontId="0" fillId="0" borderId="0" xfId="0" applyBorder="1"/>
    <xf numFmtId="0" fontId="0" fillId="0" borderId="12" xfId="0" applyBorder="1"/>
    <xf numFmtId="0" fontId="0" fillId="0" borderId="14" xfId="0" applyBorder="1" applyAlignment="1">
      <alignment wrapText="1"/>
    </xf>
    <xf numFmtId="0" fontId="0" fillId="0" borderId="15" xfId="0" applyBorder="1"/>
    <xf numFmtId="0" fontId="6" fillId="0" borderId="0" xfId="0" applyFont="1"/>
    <xf numFmtId="0" fontId="0" fillId="0" borderId="4" xfId="0" applyBorder="1"/>
    <xf numFmtId="0" fontId="7" fillId="0" borderId="0" xfId="0" applyFont="1"/>
    <xf numFmtId="0" fontId="0" fillId="0" borderId="0" xfId="0" applyAlignment="1">
      <alignment horizontal="left"/>
    </xf>
    <xf numFmtId="0" fontId="8" fillId="0" borderId="0" xfId="0" applyFont="1"/>
    <xf numFmtId="0" fontId="1" fillId="0" borderId="0" xfId="0" applyFont="1" applyAlignment="1">
      <alignment horizontal="center" wrapText="1"/>
    </xf>
    <xf numFmtId="0" fontId="9" fillId="0" borderId="0" xfId="0" applyFont="1"/>
    <xf numFmtId="0" fontId="10" fillId="0" borderId="0" xfId="0" applyFont="1"/>
    <xf numFmtId="0" fontId="0" fillId="0" borderId="0" xfId="0" applyAlignment="1">
      <alignment horizontal="left" indent="2"/>
    </xf>
    <xf numFmtId="0" fontId="6" fillId="0" borderId="9" xfId="0" applyFont="1" applyBorder="1"/>
    <xf numFmtId="0" fontId="1" fillId="0" borderId="11" xfId="0" applyFont="1" applyBorder="1" applyAlignment="1">
      <alignment horizontal="center"/>
    </xf>
    <xf numFmtId="0" fontId="0" fillId="5" borderId="4" xfId="0" applyFill="1" applyBorder="1"/>
    <xf numFmtId="0" fontId="0" fillId="0" borderId="0" xfId="0" applyFill="1"/>
    <xf numFmtId="165" fontId="0" fillId="5" borderId="4" xfId="0" applyNumberFormat="1" applyFill="1" applyBorder="1"/>
    <xf numFmtId="165" fontId="0" fillId="0" borderId="4" xfId="0" applyNumberFormat="1" applyBorder="1" applyAlignment="1">
      <alignment horizontal="right"/>
    </xf>
    <xf numFmtId="0" fontId="2" fillId="3" borderId="17" xfId="0" applyFont="1" applyFill="1" applyBorder="1"/>
    <xf numFmtId="0" fontId="11" fillId="0" borderId="0" xfId="0" applyFont="1"/>
    <xf numFmtId="0" fontId="0" fillId="6" borderId="4" xfId="0" applyFill="1" applyBorder="1" applyProtection="1">
      <protection locked="0"/>
    </xf>
    <xf numFmtId="0" fontId="11" fillId="8" borderId="0" xfId="0" applyFont="1" applyFill="1"/>
    <xf numFmtId="0" fontId="12" fillId="8" borderId="0" xfId="0" applyFont="1" applyFill="1"/>
    <xf numFmtId="0" fontId="1" fillId="0" borderId="0" xfId="0" applyFont="1" applyAlignment="1">
      <alignment horizontal="center" wrapText="1"/>
    </xf>
    <xf numFmtId="9" fontId="0" fillId="0" borderId="4" xfId="1" applyFont="1" applyBorder="1"/>
    <xf numFmtId="0" fontId="1" fillId="0" borderId="0" xfId="0" applyFont="1" applyAlignment="1">
      <alignment horizontal="center"/>
    </xf>
    <xf numFmtId="0" fontId="1" fillId="0" borderId="0" xfId="0" applyFont="1" applyAlignment="1">
      <alignment horizontal="center" wrapText="1"/>
    </xf>
    <xf numFmtId="0" fontId="13" fillId="9" borderId="4" xfId="0" applyFont="1" applyFill="1" applyBorder="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2" fontId="0" fillId="5" borderId="4" xfId="1" applyNumberFormat="1" applyFont="1" applyFill="1" applyBorder="1"/>
    <xf numFmtId="2" fontId="0" fillId="6" borderId="4" xfId="1" applyNumberFormat="1" applyFont="1" applyFill="1" applyBorder="1" applyProtection="1">
      <protection locked="0"/>
    </xf>
    <xf numFmtId="2" fontId="0" fillId="0" borderId="4" xfId="1" applyNumberFormat="1" applyFont="1" applyBorder="1"/>
    <xf numFmtId="0" fontId="0" fillId="5" borderId="4" xfId="0" applyFill="1" applyBorder="1" applyAlignment="1">
      <alignment horizontal="left"/>
    </xf>
    <xf numFmtId="0" fontId="0" fillId="6" borderId="4" xfId="0" applyFill="1" applyBorder="1" applyAlignment="1" applyProtection="1">
      <alignment horizontal="left"/>
      <protection locked="0"/>
    </xf>
    <xf numFmtId="0" fontId="0" fillId="7" borderId="0" xfId="0" applyFill="1"/>
    <xf numFmtId="0" fontId="1" fillId="0" borderId="0" xfId="0" applyFont="1" applyBorder="1" applyAlignment="1">
      <alignment horizontal="center"/>
    </xf>
    <xf numFmtId="0" fontId="21" fillId="0" borderId="8" xfId="0" applyFont="1" applyBorder="1"/>
    <xf numFmtId="2" fontId="0" fillId="0" borderId="0" xfId="0" applyNumberFormat="1" applyBorder="1" applyAlignment="1">
      <alignment horizontal="center"/>
    </xf>
    <xf numFmtId="0" fontId="0" fillId="0" borderId="11" xfId="0" applyBorder="1" applyAlignment="1">
      <alignment horizontal="left" wrapText="1"/>
    </xf>
    <xf numFmtId="0" fontId="0" fillId="0" borderId="11" xfId="0" applyBorder="1" applyAlignment="1">
      <alignment horizontal="left"/>
    </xf>
    <xf numFmtId="0" fontId="0" fillId="0" borderId="0" xfId="0" applyBorder="1" applyAlignment="1">
      <alignment wrapText="1"/>
    </xf>
    <xf numFmtId="0" fontId="11" fillId="4" borderId="0" xfId="0" applyFont="1" applyFill="1"/>
    <xf numFmtId="0" fontId="13" fillId="11" borderId="4" xfId="0" applyFont="1" applyFill="1" applyBorder="1" applyAlignment="1">
      <alignment horizontal="center" wrapText="1"/>
    </xf>
    <xf numFmtId="0" fontId="13" fillId="11" borderId="5" xfId="0" applyFont="1" applyFill="1" applyBorder="1" applyAlignment="1">
      <alignment horizontal="center" wrapText="1"/>
    </xf>
    <xf numFmtId="0" fontId="0" fillId="8" borderId="8" xfId="0" applyFill="1" applyBorder="1"/>
    <xf numFmtId="0" fontId="0" fillId="8" borderId="9" xfId="0" applyFill="1" applyBorder="1"/>
    <xf numFmtId="0" fontId="0" fillId="8" borderId="10" xfId="0" applyFill="1" applyBorder="1"/>
    <xf numFmtId="0" fontId="0" fillId="8" borderId="11" xfId="0" applyFill="1" applyBorder="1"/>
    <xf numFmtId="0" fontId="0" fillId="8" borderId="0" xfId="0" applyFill="1" applyBorder="1"/>
    <xf numFmtId="0" fontId="0" fillId="8" borderId="12" xfId="0" applyFill="1" applyBorder="1"/>
    <xf numFmtId="0" fontId="11" fillId="8" borderId="11" xfId="0" applyFont="1" applyFill="1" applyBorder="1"/>
    <xf numFmtId="0" fontId="0" fillId="8" borderId="0" xfId="0" applyFill="1" applyBorder="1" applyAlignment="1">
      <alignment horizontal="right"/>
    </xf>
    <xf numFmtId="0" fontId="5" fillId="8" borderId="0" xfId="0" applyFont="1" applyFill="1" applyBorder="1"/>
    <xf numFmtId="0" fontId="11" fillId="8" borderId="12" xfId="0" applyFont="1" applyFill="1" applyBorder="1"/>
    <xf numFmtId="0" fontId="0" fillId="8" borderId="13" xfId="0" applyFill="1" applyBorder="1"/>
    <xf numFmtId="0" fontId="0" fillId="8" borderId="14" xfId="0" applyFill="1" applyBorder="1"/>
    <xf numFmtId="0" fontId="0" fillId="8" borderId="15" xfId="0" applyFill="1" applyBorder="1"/>
    <xf numFmtId="0" fontId="0" fillId="8" borderId="0" xfId="0" applyFill="1"/>
    <xf numFmtId="0" fontId="0" fillId="8" borderId="4" xfId="0" applyFill="1" applyBorder="1" applyProtection="1"/>
    <xf numFmtId="0" fontId="13" fillId="12" borderId="4" xfId="0" applyFont="1" applyFill="1" applyBorder="1" applyAlignment="1">
      <alignment horizontal="center" wrapText="1"/>
    </xf>
    <xf numFmtId="0" fontId="0" fillId="0" borderId="4" xfId="0" applyFill="1" applyBorder="1" applyAlignment="1" applyProtection="1">
      <alignment wrapText="1"/>
      <protection locked="0"/>
    </xf>
    <xf numFmtId="0" fontId="0" fillId="8" borderId="4" xfId="0" applyFill="1" applyBorder="1"/>
    <xf numFmtId="0" fontId="0" fillId="8" borderId="4" xfId="0" applyFill="1" applyBorder="1" applyAlignment="1"/>
    <xf numFmtId="0" fontId="1" fillId="4" borderId="0" xfId="0" applyFont="1" applyFill="1"/>
    <xf numFmtId="167" fontId="0" fillId="0" borderId="0" xfId="0" applyNumberFormat="1" applyBorder="1"/>
    <xf numFmtId="0" fontId="0" fillId="14" borderId="0" xfId="0" applyFill="1"/>
    <xf numFmtId="0" fontId="2" fillId="4" borderId="0" xfId="2" applyFill="1"/>
    <xf numFmtId="9" fontId="18" fillId="4" borderId="0" xfId="3" applyFont="1" applyFill="1" applyBorder="1" applyAlignment="1">
      <alignment horizontal="left" indent="5"/>
    </xf>
    <xf numFmtId="9" fontId="2" fillId="4" borderId="0" xfId="3" applyFont="1" applyFill="1" applyBorder="1"/>
    <xf numFmtId="0" fontId="1" fillId="0" borderId="0" xfId="0" applyFont="1" applyAlignment="1">
      <alignment horizontal="center"/>
    </xf>
    <xf numFmtId="0" fontId="1" fillId="0" borderId="0" xfId="0" applyFont="1" applyBorder="1" applyAlignment="1">
      <alignment horizontal="center"/>
    </xf>
    <xf numFmtId="0" fontId="0" fillId="0" borderId="4" xfId="0" applyFill="1" applyBorder="1" applyProtection="1">
      <protection locked="0"/>
    </xf>
    <xf numFmtId="0" fontId="13" fillId="12" borderId="4" xfId="0" applyFont="1" applyFill="1" applyBorder="1" applyAlignment="1">
      <alignment horizontal="center"/>
    </xf>
    <xf numFmtId="0" fontId="13" fillId="11" borderId="4" xfId="0" applyFont="1" applyFill="1" applyBorder="1" applyAlignment="1">
      <alignment horizontal="center" wrapText="1"/>
    </xf>
    <xf numFmtId="0" fontId="0" fillId="0" borderId="12" xfId="0" applyBorder="1" applyAlignment="1">
      <alignment wrapText="1"/>
    </xf>
    <xf numFmtId="0" fontId="0" fillId="0" borderId="0" xfId="0" applyBorder="1" applyAlignment="1"/>
    <xf numFmtId="0" fontId="0" fillId="0" borderId="0" xfId="0" applyFill="1" applyBorder="1"/>
    <xf numFmtId="0" fontId="5" fillId="0" borderId="11" xfId="0" applyFont="1" applyFill="1" applyBorder="1"/>
    <xf numFmtId="0" fontId="5" fillId="0" borderId="0" xfId="0" applyFont="1" applyBorder="1" applyAlignment="1">
      <alignment wrapText="1"/>
    </xf>
    <xf numFmtId="0" fontId="5" fillId="0" borderId="0" xfId="0" applyFont="1" applyBorder="1" applyAlignment="1"/>
    <xf numFmtId="0" fontId="5" fillId="0" borderId="11" xfId="0" applyFont="1" applyFill="1" applyBorder="1" applyAlignment="1">
      <alignment wrapText="1"/>
    </xf>
    <xf numFmtId="0" fontId="5" fillId="0" borderId="13" xfId="0" applyFont="1" applyBorder="1"/>
    <xf numFmtId="0" fontId="5" fillId="0" borderId="0" xfId="0" applyFont="1" applyBorder="1"/>
    <xf numFmtId="0" fontId="0" fillId="0" borderId="13" xfId="0" applyFill="1" applyBorder="1"/>
    <xf numFmtId="0" fontId="0" fillId="0" borderId="14" xfId="0" applyBorder="1" applyAlignment="1"/>
    <xf numFmtId="0" fontId="0" fillId="0" borderId="4" xfId="0" applyFill="1" applyBorder="1" applyAlignment="1" applyProtection="1">
      <protection locked="0"/>
    </xf>
    <xf numFmtId="0" fontId="7" fillId="8" borderId="0" xfId="0" applyFont="1" applyFill="1" applyBorder="1" applyAlignment="1">
      <alignment horizontal="center"/>
    </xf>
    <xf numFmtId="168" fontId="0" fillId="0" borderId="4" xfId="0" applyNumberFormat="1" applyFill="1" applyBorder="1" applyProtection="1">
      <protection locked="0"/>
    </xf>
    <xf numFmtId="0" fontId="0" fillId="0" borderId="0" xfId="0" applyFill="1" applyBorder="1" applyProtection="1">
      <protection locked="0"/>
    </xf>
    <xf numFmtId="168" fontId="0" fillId="8" borderId="4" xfId="0" applyNumberFormat="1" applyFill="1" applyBorder="1" applyAlignment="1" applyProtection="1">
      <alignment horizontal="right"/>
    </xf>
    <xf numFmtId="168" fontId="0" fillId="8" borderId="4" xfId="0" applyNumberFormat="1" applyFill="1" applyBorder="1" applyProtection="1"/>
    <xf numFmtId="165" fontId="0" fillId="6" borderId="4" xfId="0" applyNumberFormat="1" applyFill="1" applyBorder="1" applyProtection="1">
      <protection locked="0"/>
    </xf>
    <xf numFmtId="0" fontId="24" fillId="4" borderId="0" xfId="0" applyFont="1" applyFill="1"/>
    <xf numFmtId="0" fontId="23" fillId="4" borderId="0" xfId="4" applyFill="1"/>
    <xf numFmtId="0" fontId="5" fillId="4" borderId="0" xfId="0" applyFont="1" applyFill="1"/>
    <xf numFmtId="0" fontId="0" fillId="8" borderId="27" xfId="0" applyFill="1" applyBorder="1"/>
    <xf numFmtId="168" fontId="0" fillId="8" borderId="27" xfId="0" applyNumberFormat="1" applyFill="1" applyBorder="1" applyProtection="1"/>
    <xf numFmtId="0" fontId="6" fillId="8" borderId="20" xfId="0" applyFont="1" applyFill="1" applyBorder="1"/>
    <xf numFmtId="168" fontId="6" fillId="8" borderId="20" xfId="0" applyNumberFormat="1" applyFont="1" applyFill="1" applyBorder="1" applyProtection="1"/>
    <xf numFmtId="0" fontId="6" fillId="4" borderId="0" xfId="0" applyFont="1" applyFill="1"/>
    <xf numFmtId="0" fontId="13" fillId="17" borderId="4" xfId="0" applyFont="1" applyFill="1" applyBorder="1" applyAlignment="1">
      <alignment horizontal="center" wrapText="1"/>
    </xf>
    <xf numFmtId="0" fontId="13" fillId="18" borderId="4" xfId="0" applyFont="1" applyFill="1" applyBorder="1" applyAlignment="1">
      <alignment horizontal="center" wrapText="1"/>
    </xf>
    <xf numFmtId="0" fontId="1" fillId="0" borderId="4" xfId="0" applyFont="1" applyBorder="1" applyAlignment="1">
      <alignment horizontal="center"/>
    </xf>
    <xf numFmtId="0" fontId="0" fillId="0" borderId="4" xfId="0" applyBorder="1" applyAlignment="1">
      <alignment wrapText="1"/>
    </xf>
    <xf numFmtId="0" fontId="1" fillId="0" borderId="0" xfId="0" applyFont="1" applyFill="1" applyAlignment="1">
      <alignment horizontal="center"/>
    </xf>
    <xf numFmtId="0" fontId="0" fillId="0" borderId="24" xfId="0" applyFont="1" applyFill="1" applyBorder="1"/>
    <xf numFmtId="0" fontId="0" fillId="0" borderId="25" xfId="0" applyFont="1" applyFill="1" applyBorder="1"/>
    <xf numFmtId="0" fontId="0" fillId="0" borderId="26" xfId="0" applyFont="1" applyFill="1" applyBorder="1"/>
    <xf numFmtId="0" fontId="0" fillId="0" borderId="24" xfId="0" applyFill="1" applyBorder="1"/>
    <xf numFmtId="0" fontId="0" fillId="0" borderId="25" xfId="0" applyFill="1" applyBorder="1"/>
    <xf numFmtId="0" fontId="0" fillId="0" borderId="26" xfId="0" applyFill="1" applyBorder="1"/>
    <xf numFmtId="0" fontId="0" fillId="0" borderId="0" xfId="0" applyFont="1" applyFill="1" applyBorder="1"/>
    <xf numFmtId="0" fontId="0" fillId="8" borderId="4" xfId="0" applyFill="1" applyBorder="1" applyAlignment="1">
      <alignment wrapText="1"/>
    </xf>
    <xf numFmtId="0" fontId="21" fillId="4" borderId="0" xfId="0" applyFont="1" applyFill="1"/>
    <xf numFmtId="0" fontId="1" fillId="4" borderId="4" xfId="0" applyFont="1" applyFill="1" applyBorder="1" applyAlignment="1">
      <alignment wrapText="1"/>
    </xf>
    <xf numFmtId="10" fontId="0" fillId="4" borderId="0" xfId="0" applyNumberFormat="1" applyFill="1"/>
    <xf numFmtId="0" fontId="0" fillId="4" borderId="4" xfId="0" applyFill="1" applyBorder="1"/>
    <xf numFmtId="164" fontId="0" fillId="4" borderId="4" xfId="1" applyNumberFormat="1" applyFont="1" applyFill="1" applyBorder="1"/>
    <xf numFmtId="9" fontId="0" fillId="4" borderId="4" xfId="1" applyFont="1" applyFill="1" applyBorder="1"/>
    <xf numFmtId="0" fontId="0" fillId="4" borderId="5" xfId="0" applyFill="1" applyBorder="1"/>
    <xf numFmtId="0" fontId="1" fillId="4" borderId="6" xfId="0" applyFont="1" applyFill="1" applyBorder="1" applyAlignment="1"/>
    <xf numFmtId="0" fontId="1" fillId="4" borderId="7" xfId="0" applyFont="1" applyFill="1" applyBorder="1" applyAlignment="1"/>
    <xf numFmtId="0" fontId="1" fillId="4" borderId="4" xfId="0" applyFont="1" applyFill="1" applyBorder="1" applyAlignment="1">
      <alignment horizontal="center" wrapText="1"/>
    </xf>
    <xf numFmtId="2" fontId="0" fillId="4" borderId="4" xfId="0" applyNumberFormat="1" applyFill="1" applyBorder="1"/>
    <xf numFmtId="2" fontId="0" fillId="4" borderId="4" xfId="1" applyNumberFormat="1" applyFont="1" applyFill="1" applyBorder="1" applyAlignment="1">
      <alignment horizontal="right"/>
    </xf>
    <xf numFmtId="165" fontId="0" fillId="4" borderId="4" xfId="0" applyNumberFormat="1" applyFill="1" applyBorder="1" applyAlignment="1">
      <alignment horizontal="right"/>
    </xf>
    <xf numFmtId="166" fontId="0" fillId="4" borderId="0" xfId="0" applyNumberFormat="1" applyFill="1"/>
    <xf numFmtId="165" fontId="0" fillId="5" borderId="7" xfId="0" applyNumberFormat="1" applyFill="1" applyBorder="1"/>
    <xf numFmtId="0" fontId="0" fillId="4" borderId="20" xfId="0" applyFill="1" applyBorder="1"/>
    <xf numFmtId="0" fontId="1" fillId="4" borderId="20" xfId="0" applyFont="1" applyFill="1" applyBorder="1" applyAlignment="1">
      <alignment horizontal="center"/>
    </xf>
    <xf numFmtId="0" fontId="1" fillId="0" borderId="23" xfId="0" applyFont="1" applyFill="1" applyBorder="1" applyAlignment="1">
      <alignment horizontal="center" wrapText="1"/>
    </xf>
    <xf numFmtId="0" fontId="5" fillId="4" borderId="0" xfId="0" applyFont="1" applyFill="1" applyAlignment="1">
      <alignment horizontal="right"/>
    </xf>
    <xf numFmtId="0" fontId="15" fillId="4" borderId="0" xfId="2" applyFont="1" applyFill="1" applyAlignment="1">
      <alignment horizontal="center"/>
    </xf>
    <xf numFmtId="0" fontId="16" fillId="4" borderId="0" xfId="2" applyFont="1" applyFill="1" applyAlignment="1">
      <alignment horizontal="center"/>
    </xf>
    <xf numFmtId="0" fontId="17" fillId="4" borderId="0" xfId="2" applyFont="1" applyFill="1"/>
    <xf numFmtId="0" fontId="2" fillId="4" borderId="0" xfId="2" applyFill="1" applyAlignment="1">
      <alignment vertical="top" wrapText="1"/>
    </xf>
    <xf numFmtId="0" fontId="0" fillId="11" borderId="0" xfId="0" applyFill="1"/>
    <xf numFmtId="0" fontId="0" fillId="13" borderId="0" xfId="0" applyFill="1"/>
    <xf numFmtId="0" fontId="0" fillId="16" borderId="0" xfId="0" applyFill="1"/>
    <xf numFmtId="0" fontId="0" fillId="15" borderId="0" xfId="0" applyFill="1"/>
    <xf numFmtId="0" fontId="0" fillId="5" borderId="0" xfId="0" applyFill="1"/>
    <xf numFmtId="0" fontId="0" fillId="6" borderId="0" xfId="0" applyFill="1"/>
    <xf numFmtId="0" fontId="0" fillId="0" borderId="4" xfId="0" applyBorder="1" applyAlignment="1">
      <alignment horizontal="left" wrapText="1"/>
    </xf>
    <xf numFmtId="0" fontId="0" fillId="0" borderId="4" xfId="0" applyBorder="1" applyAlignment="1">
      <alignment horizontal="left"/>
    </xf>
    <xf numFmtId="0" fontId="6" fillId="4" borderId="0" xfId="2" applyFont="1" applyFill="1" applyAlignment="1">
      <alignment horizontal="center" wrapText="1"/>
    </xf>
    <xf numFmtId="0" fontId="19" fillId="4" borderId="0" xfId="2" applyFont="1" applyFill="1" applyAlignment="1">
      <alignment horizontal="center"/>
    </xf>
    <xf numFmtId="0" fontId="2" fillId="4" borderId="0" xfId="2" applyFill="1" applyAlignment="1">
      <alignment horizontal="left" vertical="top" wrapText="1"/>
    </xf>
    <xf numFmtId="0" fontId="2" fillId="4" borderId="0" xfId="2" applyFill="1" applyAlignment="1">
      <alignment vertical="top" wrapText="1"/>
    </xf>
    <xf numFmtId="0" fontId="4" fillId="8" borderId="11" xfId="0" applyFont="1" applyFill="1" applyBorder="1" applyAlignment="1">
      <alignment horizontal="center"/>
    </xf>
    <xf numFmtId="0" fontId="4" fillId="8" borderId="0" xfId="0" applyFont="1" applyFill="1" applyBorder="1" applyAlignment="1">
      <alignment horizontal="center"/>
    </xf>
    <xf numFmtId="0" fontId="4" fillId="8" borderId="12" xfId="0" applyFont="1" applyFill="1" applyBorder="1" applyAlignment="1">
      <alignment horizontal="center"/>
    </xf>
    <xf numFmtId="0" fontId="11" fillId="0" borderId="5" xfId="0" applyFont="1" applyFill="1" applyBorder="1" applyAlignment="1" applyProtection="1">
      <alignment horizontal="center"/>
      <protection locked="0"/>
    </xf>
    <xf numFmtId="0" fontId="11" fillId="0" borderId="6" xfId="0" applyFont="1" applyFill="1" applyBorder="1" applyAlignment="1" applyProtection="1">
      <alignment horizontal="center"/>
      <protection locked="0"/>
    </xf>
    <xf numFmtId="0" fontId="11" fillId="0" borderId="7" xfId="0" applyFont="1" applyFill="1" applyBorder="1" applyAlignment="1" applyProtection="1">
      <alignment horizontal="center"/>
      <protection locked="0"/>
    </xf>
    <xf numFmtId="0" fontId="0" fillId="0" borderId="5" xfId="0" applyFill="1" applyBorder="1" applyAlignment="1" applyProtection="1">
      <alignment horizontal="left" wrapText="1"/>
      <protection locked="0"/>
    </xf>
    <xf numFmtId="0" fontId="0" fillId="0" borderId="6" xfId="0" applyFill="1" applyBorder="1" applyAlignment="1" applyProtection="1">
      <alignment horizontal="left" wrapText="1"/>
      <protection locked="0"/>
    </xf>
    <xf numFmtId="0" fontId="0" fillId="0" borderId="7" xfId="0" applyFill="1" applyBorder="1" applyAlignment="1" applyProtection="1">
      <alignment horizontal="left" wrapText="1"/>
      <protection locked="0"/>
    </xf>
    <xf numFmtId="0" fontId="1" fillId="0" borderId="0" xfId="0" applyFont="1" applyAlignment="1">
      <alignment horizontal="center"/>
    </xf>
    <xf numFmtId="0" fontId="14" fillId="10" borderId="5" xfId="0" applyFont="1" applyFill="1" applyBorder="1" applyAlignment="1">
      <alignment horizontal="center"/>
    </xf>
    <xf numFmtId="0" fontId="14" fillId="10" borderId="6" xfId="0" applyFont="1" applyFill="1" applyBorder="1" applyAlignment="1">
      <alignment horizontal="center"/>
    </xf>
    <xf numFmtId="0" fontId="14" fillId="10" borderId="7" xfId="0" applyFont="1" applyFill="1" applyBorder="1" applyAlignment="1">
      <alignment horizontal="center"/>
    </xf>
    <xf numFmtId="0" fontId="13" fillId="17" borderId="5" xfId="0" applyFont="1" applyFill="1" applyBorder="1" applyAlignment="1">
      <alignment horizontal="center"/>
    </xf>
    <xf numFmtId="0" fontId="13" fillId="17" borderId="6" xfId="0" applyFont="1" applyFill="1" applyBorder="1" applyAlignment="1">
      <alignment horizontal="center"/>
    </xf>
    <xf numFmtId="0" fontId="13" fillId="11" borderId="21" xfId="0" applyFont="1" applyFill="1" applyBorder="1" applyAlignment="1">
      <alignment horizontal="center"/>
    </xf>
    <xf numFmtId="0" fontId="13" fillId="11" borderId="22" xfId="0" applyFont="1" applyFill="1" applyBorder="1" applyAlignment="1">
      <alignment horizontal="center"/>
    </xf>
    <xf numFmtId="0" fontId="13" fillId="11" borderId="16" xfId="0" applyFont="1" applyFill="1" applyBorder="1" applyAlignment="1">
      <alignment horizontal="center"/>
    </xf>
    <xf numFmtId="0" fontId="13" fillId="11" borderId="23" xfId="0" applyFont="1" applyFill="1" applyBorder="1" applyAlignment="1">
      <alignment horizontal="center"/>
    </xf>
    <xf numFmtId="0" fontId="13" fillId="11" borderId="4" xfId="0" applyFont="1" applyFill="1" applyBorder="1" applyAlignment="1">
      <alignment horizontal="center"/>
    </xf>
    <xf numFmtId="0" fontId="20" fillId="11" borderId="4" xfId="0" applyFont="1" applyFill="1" applyBorder="1" applyAlignment="1">
      <alignment horizontal="center"/>
    </xf>
    <xf numFmtId="0" fontId="13" fillId="18" borderId="5" xfId="0" applyFont="1" applyFill="1" applyBorder="1" applyAlignment="1">
      <alignment horizontal="center"/>
    </xf>
    <xf numFmtId="0" fontId="13" fillId="18" borderId="6" xfId="0" applyFont="1" applyFill="1" applyBorder="1" applyAlignment="1">
      <alignment horizontal="center"/>
    </xf>
    <xf numFmtId="0" fontId="13" fillId="18" borderId="7" xfId="0" applyFont="1" applyFill="1" applyBorder="1" applyAlignment="1">
      <alignment horizontal="center"/>
    </xf>
    <xf numFmtId="0" fontId="13" fillId="17" borderId="16" xfId="0" applyFont="1" applyFill="1" applyBorder="1" applyAlignment="1">
      <alignment horizontal="center"/>
    </xf>
    <xf numFmtId="0" fontId="13" fillId="18" borderId="4" xfId="0" applyFont="1" applyFill="1" applyBorder="1" applyAlignment="1">
      <alignment horizontal="center"/>
    </xf>
    <xf numFmtId="0" fontId="13" fillId="18" borderId="4" xfId="0" applyFont="1" applyFill="1" applyBorder="1" applyAlignment="1">
      <alignment horizontal="center" wrapText="1"/>
    </xf>
    <xf numFmtId="0" fontId="1" fillId="0" borderId="0" xfId="0" applyFont="1" applyBorder="1" applyAlignment="1">
      <alignment horizontal="center"/>
    </xf>
    <xf numFmtId="0" fontId="1" fillId="4" borderId="5" xfId="0" applyFont="1" applyFill="1" applyBorder="1" applyAlignment="1">
      <alignment horizontal="center" wrapText="1"/>
    </xf>
    <xf numFmtId="0" fontId="1" fillId="4" borderId="6" xfId="0" applyFont="1" applyFill="1" applyBorder="1" applyAlignment="1">
      <alignment horizontal="center" wrapText="1"/>
    </xf>
    <xf numFmtId="0" fontId="1" fillId="4" borderId="7" xfId="0" applyFont="1" applyFill="1" applyBorder="1" applyAlignment="1">
      <alignment horizontal="center" wrapText="1"/>
    </xf>
    <xf numFmtId="165" fontId="0" fillId="4" borderId="18" xfId="0" applyNumberFormat="1" applyFill="1" applyBorder="1" applyAlignment="1">
      <alignment horizontal="center" vertical="center"/>
    </xf>
    <xf numFmtId="165" fontId="0" fillId="4" borderId="19" xfId="0" applyNumberFormat="1" applyFill="1" applyBorder="1" applyAlignment="1">
      <alignment horizontal="center" vertical="center"/>
    </xf>
    <xf numFmtId="165" fontId="0" fillId="4" borderId="20" xfId="0" applyNumberFormat="1" applyFill="1" applyBorder="1" applyAlignment="1">
      <alignment horizontal="center" vertic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4" borderId="7" xfId="0" applyFont="1" applyFill="1" applyBorder="1" applyAlignment="1">
      <alignment horizontal="center"/>
    </xf>
  </cellXfs>
  <cellStyles count="5">
    <cellStyle name="Hyperlink" xfId="4" builtinId="8"/>
    <cellStyle name="Normal" xfId="0" builtinId="0"/>
    <cellStyle name="Normal 2" xfId="2" xr:uid="{88241535-1208-43B1-B39B-7F920105361E}"/>
    <cellStyle name="Percent" xfId="1" builtinId="5"/>
    <cellStyle name="Percent 2" xfId="3" xr:uid="{46A66311-041D-4BF6-A19E-FCA4A26561D5}"/>
  </cellStyles>
  <dxfs count="1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bgColor auto="1"/>
        </patternFill>
      </fill>
    </dxf>
    <dxf>
      <font>
        <b/>
        <i val="0"/>
        <strike val="0"/>
        <condense val="0"/>
        <extend val="0"/>
        <outline val="0"/>
        <shadow val="0"/>
        <u val="none"/>
        <vertAlign val="baseline"/>
        <sz val="11"/>
        <color theme="1"/>
        <name val="Calibri"/>
        <family val="2"/>
        <scheme val="minor"/>
      </font>
      <fill>
        <patternFill patternType="none">
          <bgColor auto="1"/>
        </patternFill>
      </fill>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numFmt numFmtId="3" formatCode="#,##0"/>
    </dxf>
  </dxfs>
  <tableStyles count="0" defaultTableStyle="TableStyleMedium2" defaultPivotStyle="PivotStyleLight16"/>
  <colors>
    <mruColors>
      <color rgb="FF40B0A6"/>
      <color rgb="FFE1B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6</xdr:row>
      <xdr:rowOff>66675</xdr:rowOff>
    </xdr:from>
    <xdr:to>
      <xdr:col>4</xdr:col>
      <xdr:colOff>466725</xdr:colOff>
      <xdr:row>10</xdr:row>
      <xdr:rowOff>82086</xdr:rowOff>
    </xdr:to>
    <xdr:pic>
      <xdr:nvPicPr>
        <xdr:cNvPr id="2" name="Picture 1">
          <a:extLst>
            <a:ext uri="{FF2B5EF4-FFF2-40B4-BE49-F238E27FC236}">
              <a16:creationId xmlns:a16="http://schemas.microsoft.com/office/drawing/2014/main" id="{C3144137-E647-4273-8FD9-4BDE71F84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 y="1200150"/>
          <a:ext cx="1362075" cy="777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276226</xdr:colOff>
      <xdr:row>7</xdr:row>
      <xdr:rowOff>28574</xdr:rowOff>
    </xdr:from>
    <xdr:to>
      <xdr:col>9</xdr:col>
      <xdr:colOff>161926</xdr:colOff>
      <xdr:row>9</xdr:row>
      <xdr:rowOff>183933</xdr:rowOff>
    </xdr:to>
    <xdr:pic>
      <xdr:nvPicPr>
        <xdr:cNvPr id="3" name="Picture 1">
          <a:extLst>
            <a:ext uri="{FF2B5EF4-FFF2-40B4-BE49-F238E27FC236}">
              <a16:creationId xmlns:a16="http://schemas.microsoft.com/office/drawing/2014/main" id="{52330421-0EE6-4359-9E23-501D45F9B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81501" y="1352549"/>
          <a:ext cx="1104900" cy="53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600075</xdr:colOff>
      <xdr:row>1</xdr:row>
      <xdr:rowOff>47625</xdr:rowOff>
    </xdr:from>
    <xdr:to>
      <xdr:col>6</xdr:col>
      <xdr:colOff>571500</xdr:colOff>
      <xdr:row>7</xdr:row>
      <xdr:rowOff>95250</xdr:rowOff>
    </xdr:to>
    <xdr:pic>
      <xdr:nvPicPr>
        <xdr:cNvPr id="4" name="Picture 3" descr="California Public Utilities Commission">
          <a:extLst>
            <a:ext uri="{FF2B5EF4-FFF2-40B4-BE49-F238E27FC236}">
              <a16:creationId xmlns:a16="http://schemas.microsoft.com/office/drawing/2014/main" id="{4FE3B3D4-EAD0-466A-AA5A-FE20A07A59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6550" y="228600"/>
          <a:ext cx="119062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28574</xdr:colOff>
      <xdr:row>6</xdr:row>
      <xdr:rowOff>9525</xdr:rowOff>
    </xdr:from>
    <xdr:to>
      <xdr:col>10</xdr:col>
      <xdr:colOff>114299</xdr:colOff>
      <xdr:row>34</xdr:row>
      <xdr:rowOff>128741</xdr:rowOff>
    </xdr:to>
    <xdr:pic>
      <xdr:nvPicPr>
        <xdr:cNvPr id="3" name="Picture 2" descr="HR">
          <a:extLst>
            <a:ext uri="{FF2B5EF4-FFF2-40B4-BE49-F238E27FC236}">
              <a16:creationId xmlns:a16="http://schemas.microsoft.com/office/drawing/2014/main" id="{C968C5B7-882D-49E2-B8F1-0047E77F3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4" y="1228725"/>
          <a:ext cx="4695825" cy="5453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avorites\CPUC10%20(Group%20D%20-%20Custom%20EM&amp;V)\4%20Deliverables\14%20-%20Water-Energy%20Calculator%20Update\W-E%20Calc%202.0\Water-Energy%20Calculator%20v2.0.3%20(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Measure Inputs"/>
      <sheetName val="Water System Inputs"/>
      <sheetName val="Calculations"/>
      <sheetName val="Output Table"/>
      <sheetName val="Default EI Values"/>
      <sheetName val="Default Values"/>
      <sheetName val="Historical Mix"/>
      <sheetName val="Lists"/>
      <sheetName val="Hydrologic Regions"/>
      <sheetName val="ZipHRList"/>
      <sheetName val="Data Dictionary"/>
      <sheetName val="Water-Energy Calculator v2.0"/>
    </sheetNames>
    <sheetDataSet>
      <sheetData sheetId="0"/>
      <sheetData sheetId="1"/>
      <sheetData sheetId="2">
        <row r="5">
          <cell r="E5">
            <v>2016</v>
          </cell>
        </row>
        <row r="9">
          <cell r="E9" t="str">
            <v/>
          </cell>
        </row>
      </sheetData>
      <sheetData sheetId="3"/>
      <sheetData sheetId="4"/>
      <sheetData sheetId="5"/>
      <sheetData sheetId="6">
        <row r="5">
          <cell r="A5" t="str">
            <v>Region</v>
          </cell>
        </row>
        <row r="6">
          <cell r="A6" t="str">
            <v>North Coast</v>
          </cell>
        </row>
        <row r="7">
          <cell r="A7" t="str">
            <v>San Francisco Bay</v>
          </cell>
        </row>
        <row r="8">
          <cell r="A8" t="str">
            <v>Central Coast</v>
          </cell>
        </row>
        <row r="9">
          <cell r="A9" t="str">
            <v>South Coast</v>
          </cell>
        </row>
        <row r="10">
          <cell r="A10" t="str">
            <v>Sacramento River</v>
          </cell>
        </row>
        <row r="11">
          <cell r="A11" t="str">
            <v>San Joaquin</v>
          </cell>
        </row>
        <row r="12">
          <cell r="A12" t="str">
            <v>Tulare Lake</v>
          </cell>
        </row>
        <row r="13">
          <cell r="A13" t="str">
            <v>North Lahontan</v>
          </cell>
        </row>
        <row r="14">
          <cell r="A14" t="str">
            <v>South Lahontan</v>
          </cell>
        </row>
        <row r="15">
          <cell r="A15" t="str">
            <v>Colorado River</v>
          </cell>
        </row>
      </sheetData>
      <sheetData sheetId="7"/>
      <sheetData sheetId="8">
        <row r="4">
          <cell r="B4">
            <v>2017</v>
          </cell>
          <cell r="D4" t="str">
            <v>Urban</v>
          </cell>
          <cell r="F4" t="str">
            <v>Indoor</v>
          </cell>
          <cell r="H4" t="str">
            <v>Moderate</v>
          </cell>
          <cell r="N4">
            <v>89010</v>
          </cell>
          <cell r="O4" t="str">
            <v>South Lahontan</v>
          </cell>
          <cell r="Q4" t="e">
            <v>#VALUE!</v>
          </cell>
          <cell r="Y4" t="str">
            <v>No Override Available</v>
          </cell>
        </row>
        <row r="5">
          <cell r="B5">
            <v>2018</v>
          </cell>
          <cell r="D5" t="str">
            <v>Ag</v>
          </cell>
          <cell r="F5" t="str">
            <v>Outdoor</v>
          </cell>
          <cell r="H5" t="str">
            <v>Hilly</v>
          </cell>
          <cell r="N5">
            <v>89019</v>
          </cell>
          <cell r="O5" t="str">
            <v>South Lahontan</v>
          </cell>
        </row>
        <row r="6">
          <cell r="B6">
            <v>2019</v>
          </cell>
          <cell r="F6" t="str">
            <v>System Leaks</v>
          </cell>
          <cell r="H6" t="str">
            <v>Use Default Option</v>
          </cell>
          <cell r="N6">
            <v>90001</v>
          </cell>
          <cell r="O6" t="str">
            <v>South Coast</v>
          </cell>
        </row>
        <row r="7">
          <cell r="B7">
            <v>2020</v>
          </cell>
          <cell r="N7">
            <v>90002</v>
          </cell>
          <cell r="O7" t="str">
            <v>South Coast</v>
          </cell>
        </row>
        <row r="8">
          <cell r="B8">
            <v>2021</v>
          </cell>
          <cell r="N8">
            <v>90003</v>
          </cell>
          <cell r="O8" t="str">
            <v>South Coast</v>
          </cell>
        </row>
        <row r="9">
          <cell r="B9">
            <v>2022</v>
          </cell>
          <cell r="N9">
            <v>90004</v>
          </cell>
          <cell r="O9" t="str">
            <v>South Coast</v>
          </cell>
        </row>
        <row r="10">
          <cell r="B10">
            <v>2023</v>
          </cell>
          <cell r="N10">
            <v>90005</v>
          </cell>
          <cell r="O10" t="str">
            <v>South Coast</v>
          </cell>
        </row>
        <row r="11">
          <cell r="B11">
            <v>2024</v>
          </cell>
          <cell r="N11">
            <v>90006</v>
          </cell>
          <cell r="O11" t="str">
            <v>South Coast</v>
          </cell>
        </row>
        <row r="12">
          <cell r="B12">
            <v>2025</v>
          </cell>
          <cell r="N12">
            <v>90007</v>
          </cell>
          <cell r="O12" t="str">
            <v>South Coast</v>
          </cell>
        </row>
        <row r="13">
          <cell r="B13">
            <v>2026</v>
          </cell>
          <cell r="N13">
            <v>90008</v>
          </cell>
          <cell r="O13" t="str">
            <v>South Coast</v>
          </cell>
        </row>
        <row r="14">
          <cell r="B14">
            <v>2027</v>
          </cell>
          <cell r="N14">
            <v>90009</v>
          </cell>
          <cell r="O14" t="str">
            <v>South Coast</v>
          </cell>
        </row>
        <row r="15">
          <cell r="B15">
            <v>2028</v>
          </cell>
          <cell r="N15">
            <v>90010</v>
          </cell>
          <cell r="O15" t="str">
            <v>South Coast</v>
          </cell>
        </row>
        <row r="16">
          <cell r="B16">
            <v>2029</v>
          </cell>
          <cell r="N16">
            <v>90011</v>
          </cell>
          <cell r="O16" t="str">
            <v>South Coast</v>
          </cell>
        </row>
        <row r="17">
          <cell r="B17">
            <v>2030</v>
          </cell>
          <cell r="N17">
            <v>90012</v>
          </cell>
          <cell r="O17" t="str">
            <v>South Coast</v>
          </cell>
        </row>
        <row r="18">
          <cell r="B18">
            <v>2031</v>
          </cell>
          <cell r="N18">
            <v>90013</v>
          </cell>
          <cell r="O18" t="str">
            <v>South Coast</v>
          </cell>
        </row>
        <row r="19">
          <cell r="B19">
            <v>2032</v>
          </cell>
          <cell r="N19">
            <v>90014</v>
          </cell>
          <cell r="O19" t="str">
            <v>South Coast</v>
          </cell>
        </row>
        <row r="20">
          <cell r="B20">
            <v>2033</v>
          </cell>
          <cell r="N20">
            <v>90015</v>
          </cell>
          <cell r="O20" t="str">
            <v>South Coast</v>
          </cell>
        </row>
        <row r="21">
          <cell r="B21">
            <v>2034</v>
          </cell>
          <cell r="N21">
            <v>90016</v>
          </cell>
          <cell r="O21" t="str">
            <v>South Coast</v>
          </cell>
        </row>
        <row r="22">
          <cell r="B22">
            <v>2035</v>
          </cell>
          <cell r="N22">
            <v>90017</v>
          </cell>
          <cell r="O22" t="str">
            <v>South Coast</v>
          </cell>
        </row>
        <row r="23">
          <cell r="B23">
            <v>2036</v>
          </cell>
          <cell r="N23">
            <v>90018</v>
          </cell>
          <cell r="O23" t="str">
            <v>South Coast</v>
          </cell>
        </row>
        <row r="24">
          <cell r="B24">
            <v>2037</v>
          </cell>
          <cell r="N24">
            <v>90019</v>
          </cell>
          <cell r="O24" t="str">
            <v>South Coast</v>
          </cell>
        </row>
        <row r="25">
          <cell r="B25">
            <v>2038</v>
          </cell>
          <cell r="N25">
            <v>90020</v>
          </cell>
          <cell r="O25" t="str">
            <v>South Coast</v>
          </cell>
        </row>
        <row r="26">
          <cell r="B26">
            <v>2039</v>
          </cell>
          <cell r="N26">
            <v>90021</v>
          </cell>
          <cell r="O26" t="str">
            <v>South Coast</v>
          </cell>
        </row>
        <row r="27">
          <cell r="B27">
            <v>2040</v>
          </cell>
          <cell r="N27">
            <v>90022</v>
          </cell>
          <cell r="O27" t="str">
            <v>South Coast</v>
          </cell>
        </row>
        <row r="28">
          <cell r="B28">
            <v>2041</v>
          </cell>
          <cell r="N28">
            <v>90023</v>
          </cell>
          <cell r="O28" t="str">
            <v>South Coast</v>
          </cell>
        </row>
        <row r="29">
          <cell r="B29">
            <v>2042</v>
          </cell>
          <cell r="N29">
            <v>90024</v>
          </cell>
          <cell r="O29" t="str">
            <v>South Coast</v>
          </cell>
        </row>
        <row r="30">
          <cell r="B30">
            <v>2043</v>
          </cell>
          <cell r="N30">
            <v>90025</v>
          </cell>
          <cell r="O30" t="str">
            <v>South Coast</v>
          </cell>
        </row>
        <row r="31">
          <cell r="B31">
            <v>2044</v>
          </cell>
          <cell r="N31">
            <v>90026</v>
          </cell>
          <cell r="O31" t="str">
            <v>South Coast</v>
          </cell>
        </row>
        <row r="32">
          <cell r="B32">
            <v>2045</v>
          </cell>
          <cell r="N32">
            <v>90027</v>
          </cell>
          <cell r="O32" t="str">
            <v>South Coast</v>
          </cell>
        </row>
        <row r="33">
          <cell r="B33">
            <v>2046</v>
          </cell>
          <cell r="N33">
            <v>90028</v>
          </cell>
          <cell r="O33" t="str">
            <v>South Coast</v>
          </cell>
        </row>
        <row r="34">
          <cell r="B34">
            <v>2047</v>
          </cell>
          <cell r="N34">
            <v>90029</v>
          </cell>
          <cell r="O34" t="str">
            <v>South Coast</v>
          </cell>
        </row>
        <row r="35">
          <cell r="B35">
            <v>2048</v>
          </cell>
          <cell r="N35">
            <v>90031</v>
          </cell>
          <cell r="O35" t="str">
            <v>South Coast</v>
          </cell>
        </row>
        <row r="36">
          <cell r="B36">
            <v>2049</v>
          </cell>
          <cell r="N36">
            <v>90032</v>
          </cell>
          <cell r="O36" t="str">
            <v>South Coast</v>
          </cell>
        </row>
        <row r="37">
          <cell r="B37">
            <v>2050</v>
          </cell>
          <cell r="N37">
            <v>90033</v>
          </cell>
          <cell r="O37" t="str">
            <v>South Coast</v>
          </cell>
        </row>
        <row r="38">
          <cell r="N38">
            <v>90034</v>
          </cell>
          <cell r="O38" t="str">
            <v>South Coast</v>
          </cell>
        </row>
        <row r="39">
          <cell r="N39">
            <v>90035</v>
          </cell>
          <cell r="O39" t="str">
            <v>South Coast</v>
          </cell>
        </row>
        <row r="40">
          <cell r="N40">
            <v>90036</v>
          </cell>
          <cell r="O40" t="str">
            <v>South Coast</v>
          </cell>
        </row>
        <row r="41">
          <cell r="N41">
            <v>90037</v>
          </cell>
          <cell r="O41" t="str">
            <v>South Coast</v>
          </cell>
        </row>
        <row r="42">
          <cell r="N42">
            <v>90038</v>
          </cell>
          <cell r="O42" t="str">
            <v>South Coast</v>
          </cell>
        </row>
        <row r="43">
          <cell r="N43">
            <v>90039</v>
          </cell>
          <cell r="O43" t="str">
            <v>South Coast</v>
          </cell>
        </row>
        <row r="44">
          <cell r="N44">
            <v>90040</v>
          </cell>
          <cell r="O44" t="str">
            <v>South Coast</v>
          </cell>
        </row>
        <row r="45">
          <cell r="N45">
            <v>90041</v>
          </cell>
          <cell r="O45" t="str">
            <v>South Coast</v>
          </cell>
        </row>
        <row r="46">
          <cell r="N46">
            <v>90042</v>
          </cell>
          <cell r="O46" t="str">
            <v>South Coast</v>
          </cell>
        </row>
        <row r="47">
          <cell r="N47">
            <v>90043</v>
          </cell>
          <cell r="O47" t="str">
            <v>South Coast</v>
          </cell>
        </row>
        <row r="48">
          <cell r="N48">
            <v>90044</v>
          </cell>
          <cell r="O48" t="str">
            <v>South Coast</v>
          </cell>
        </row>
        <row r="49">
          <cell r="N49">
            <v>90045</v>
          </cell>
          <cell r="O49" t="str">
            <v>South Coast</v>
          </cell>
        </row>
        <row r="50">
          <cell r="N50">
            <v>90046</v>
          </cell>
          <cell r="O50" t="str">
            <v>South Coast</v>
          </cell>
        </row>
        <row r="51">
          <cell r="N51">
            <v>90047</v>
          </cell>
          <cell r="O51" t="str">
            <v>South Coast</v>
          </cell>
        </row>
        <row r="52">
          <cell r="N52">
            <v>90048</v>
          </cell>
          <cell r="O52" t="str">
            <v>South Coast</v>
          </cell>
        </row>
        <row r="53">
          <cell r="N53">
            <v>90049</v>
          </cell>
          <cell r="O53" t="str">
            <v>South Coast</v>
          </cell>
        </row>
        <row r="54">
          <cell r="N54">
            <v>90056</v>
          </cell>
          <cell r="O54" t="str">
            <v>South Coast</v>
          </cell>
        </row>
        <row r="55">
          <cell r="N55">
            <v>90057</v>
          </cell>
          <cell r="O55" t="str">
            <v>South Coast</v>
          </cell>
        </row>
        <row r="56">
          <cell r="N56">
            <v>90058</v>
          </cell>
          <cell r="O56" t="str">
            <v>South Coast</v>
          </cell>
        </row>
        <row r="57">
          <cell r="N57">
            <v>90059</v>
          </cell>
          <cell r="O57" t="str">
            <v>South Coast</v>
          </cell>
        </row>
        <row r="58">
          <cell r="N58">
            <v>90061</v>
          </cell>
          <cell r="O58" t="str">
            <v>South Coast</v>
          </cell>
        </row>
        <row r="59">
          <cell r="N59">
            <v>90062</v>
          </cell>
          <cell r="O59" t="str">
            <v>South Coast</v>
          </cell>
        </row>
        <row r="60">
          <cell r="N60">
            <v>90063</v>
          </cell>
          <cell r="O60" t="str">
            <v>South Coast</v>
          </cell>
        </row>
        <row r="61">
          <cell r="N61">
            <v>90064</v>
          </cell>
          <cell r="O61" t="str">
            <v>South Coast</v>
          </cell>
        </row>
        <row r="62">
          <cell r="N62">
            <v>90065</v>
          </cell>
          <cell r="O62" t="str">
            <v>South Coast</v>
          </cell>
        </row>
        <row r="63">
          <cell r="N63">
            <v>90066</v>
          </cell>
          <cell r="O63" t="str">
            <v>South Coast</v>
          </cell>
        </row>
        <row r="64">
          <cell r="N64">
            <v>90067</v>
          </cell>
          <cell r="O64" t="str">
            <v>South Coast</v>
          </cell>
        </row>
        <row r="65">
          <cell r="N65">
            <v>90068</v>
          </cell>
          <cell r="O65" t="str">
            <v>South Coast</v>
          </cell>
        </row>
        <row r="66">
          <cell r="N66">
            <v>90069</v>
          </cell>
          <cell r="O66" t="str">
            <v>South Coast</v>
          </cell>
        </row>
        <row r="67">
          <cell r="N67">
            <v>90071</v>
          </cell>
          <cell r="O67" t="str">
            <v>South Coast</v>
          </cell>
        </row>
        <row r="68">
          <cell r="N68">
            <v>90073</v>
          </cell>
          <cell r="O68" t="str">
            <v>South Coast</v>
          </cell>
        </row>
        <row r="69">
          <cell r="N69">
            <v>90077</v>
          </cell>
          <cell r="O69" t="str">
            <v>South Coast</v>
          </cell>
        </row>
        <row r="70">
          <cell r="N70">
            <v>90079</v>
          </cell>
          <cell r="O70" t="str">
            <v>South Coast</v>
          </cell>
        </row>
        <row r="71">
          <cell r="N71">
            <v>90089</v>
          </cell>
          <cell r="O71" t="str">
            <v>South Coast</v>
          </cell>
        </row>
        <row r="72">
          <cell r="N72">
            <v>90090</v>
          </cell>
          <cell r="O72" t="str">
            <v>South Coast</v>
          </cell>
        </row>
        <row r="73">
          <cell r="N73">
            <v>90094</v>
          </cell>
          <cell r="O73" t="str">
            <v>South Coast</v>
          </cell>
        </row>
        <row r="74">
          <cell r="N74">
            <v>90095</v>
          </cell>
          <cell r="O74" t="str">
            <v>South Coast</v>
          </cell>
        </row>
        <row r="75">
          <cell r="N75">
            <v>90201</v>
          </cell>
          <cell r="O75" t="str">
            <v>South Coast</v>
          </cell>
        </row>
        <row r="76">
          <cell r="N76">
            <v>90210</v>
          </cell>
          <cell r="O76" t="str">
            <v>South Coast</v>
          </cell>
        </row>
        <row r="77">
          <cell r="N77">
            <v>90211</v>
          </cell>
          <cell r="O77" t="str">
            <v>South Coast</v>
          </cell>
        </row>
        <row r="78">
          <cell r="N78">
            <v>90212</v>
          </cell>
          <cell r="O78" t="str">
            <v>South Coast</v>
          </cell>
        </row>
        <row r="79">
          <cell r="N79">
            <v>90220</v>
          </cell>
          <cell r="O79" t="str">
            <v>South Coast</v>
          </cell>
        </row>
        <row r="80">
          <cell r="N80">
            <v>90221</v>
          </cell>
          <cell r="O80" t="str">
            <v>South Coast</v>
          </cell>
        </row>
        <row r="81">
          <cell r="N81">
            <v>90222</v>
          </cell>
          <cell r="O81" t="str">
            <v>South Coast</v>
          </cell>
        </row>
        <row r="82">
          <cell r="N82">
            <v>90230</v>
          </cell>
          <cell r="O82" t="str">
            <v>South Coast</v>
          </cell>
        </row>
        <row r="83">
          <cell r="N83">
            <v>90232</v>
          </cell>
          <cell r="O83" t="str">
            <v>South Coast</v>
          </cell>
        </row>
        <row r="84">
          <cell r="N84">
            <v>90240</v>
          </cell>
          <cell r="O84" t="str">
            <v>South Coast</v>
          </cell>
        </row>
        <row r="85">
          <cell r="N85">
            <v>90241</v>
          </cell>
          <cell r="O85" t="str">
            <v>South Coast</v>
          </cell>
        </row>
        <row r="86">
          <cell r="N86">
            <v>90242</v>
          </cell>
          <cell r="O86" t="str">
            <v>South Coast</v>
          </cell>
        </row>
        <row r="87">
          <cell r="N87">
            <v>90245</v>
          </cell>
          <cell r="O87" t="str">
            <v>South Coast</v>
          </cell>
        </row>
        <row r="88">
          <cell r="N88">
            <v>90247</v>
          </cell>
          <cell r="O88" t="str">
            <v>South Coast</v>
          </cell>
        </row>
        <row r="89">
          <cell r="N89">
            <v>90248</v>
          </cell>
          <cell r="O89" t="str">
            <v>South Coast</v>
          </cell>
        </row>
        <row r="90">
          <cell r="N90">
            <v>90249</v>
          </cell>
          <cell r="O90" t="str">
            <v>South Coast</v>
          </cell>
        </row>
        <row r="91">
          <cell r="N91">
            <v>90250</v>
          </cell>
          <cell r="O91" t="str">
            <v>South Coast</v>
          </cell>
        </row>
        <row r="92">
          <cell r="N92">
            <v>90254</v>
          </cell>
          <cell r="O92" t="str">
            <v>South Coast</v>
          </cell>
        </row>
        <row r="93">
          <cell r="N93">
            <v>90255</v>
          </cell>
          <cell r="O93" t="str">
            <v>South Coast</v>
          </cell>
        </row>
        <row r="94">
          <cell r="N94">
            <v>90260</v>
          </cell>
          <cell r="O94" t="str">
            <v>South Coast</v>
          </cell>
        </row>
        <row r="95">
          <cell r="N95">
            <v>90261</v>
          </cell>
          <cell r="O95" t="str">
            <v>South Coast</v>
          </cell>
        </row>
        <row r="96">
          <cell r="N96">
            <v>90262</v>
          </cell>
          <cell r="O96" t="str">
            <v>South Coast</v>
          </cell>
        </row>
        <row r="97">
          <cell r="N97">
            <v>90263</v>
          </cell>
          <cell r="O97" t="str">
            <v>South Coast</v>
          </cell>
        </row>
        <row r="98">
          <cell r="N98">
            <v>90265</v>
          </cell>
          <cell r="O98" t="str">
            <v>South Coast</v>
          </cell>
        </row>
        <row r="99">
          <cell r="N99">
            <v>90266</v>
          </cell>
          <cell r="O99" t="str">
            <v>South Coast</v>
          </cell>
        </row>
        <row r="100">
          <cell r="N100">
            <v>90270</v>
          </cell>
          <cell r="O100" t="str">
            <v>South Coast</v>
          </cell>
        </row>
        <row r="101">
          <cell r="N101">
            <v>90272</v>
          </cell>
          <cell r="O101" t="str">
            <v>South Coast</v>
          </cell>
        </row>
        <row r="102">
          <cell r="N102">
            <v>90274</v>
          </cell>
          <cell r="O102" t="str">
            <v>South Coast</v>
          </cell>
        </row>
        <row r="103">
          <cell r="N103">
            <v>90275</v>
          </cell>
          <cell r="O103" t="str">
            <v>South Coast</v>
          </cell>
        </row>
        <row r="104">
          <cell r="N104">
            <v>90277</v>
          </cell>
          <cell r="O104" t="str">
            <v>South Coast</v>
          </cell>
        </row>
        <row r="105">
          <cell r="N105">
            <v>90278</v>
          </cell>
          <cell r="O105" t="str">
            <v>South Coast</v>
          </cell>
        </row>
        <row r="106">
          <cell r="N106">
            <v>90280</v>
          </cell>
          <cell r="O106" t="str">
            <v>South Coast</v>
          </cell>
        </row>
        <row r="107">
          <cell r="N107">
            <v>90290</v>
          </cell>
          <cell r="O107" t="str">
            <v>South Coast</v>
          </cell>
        </row>
        <row r="108">
          <cell r="N108">
            <v>90291</v>
          </cell>
          <cell r="O108" t="str">
            <v>South Coast</v>
          </cell>
        </row>
        <row r="109">
          <cell r="N109">
            <v>90292</v>
          </cell>
          <cell r="O109" t="str">
            <v>South Coast</v>
          </cell>
        </row>
        <row r="110">
          <cell r="N110">
            <v>90293</v>
          </cell>
          <cell r="O110" t="str">
            <v>South Coast</v>
          </cell>
        </row>
        <row r="111">
          <cell r="N111">
            <v>90301</v>
          </cell>
          <cell r="O111" t="str">
            <v>South Coast</v>
          </cell>
        </row>
        <row r="112">
          <cell r="N112">
            <v>90302</v>
          </cell>
          <cell r="O112" t="str">
            <v>South Coast</v>
          </cell>
        </row>
        <row r="113">
          <cell r="N113">
            <v>90303</v>
          </cell>
          <cell r="O113" t="str">
            <v>South Coast</v>
          </cell>
        </row>
        <row r="114">
          <cell r="N114">
            <v>90304</v>
          </cell>
          <cell r="O114" t="str">
            <v>South Coast</v>
          </cell>
        </row>
        <row r="115">
          <cell r="N115">
            <v>90305</v>
          </cell>
          <cell r="O115" t="str">
            <v>South Coast</v>
          </cell>
        </row>
        <row r="116">
          <cell r="N116">
            <v>90401</v>
          </cell>
          <cell r="O116" t="str">
            <v>South Coast</v>
          </cell>
        </row>
        <row r="117">
          <cell r="N117">
            <v>90402</v>
          </cell>
          <cell r="O117" t="str">
            <v>South Coast</v>
          </cell>
        </row>
        <row r="118">
          <cell r="N118">
            <v>90403</v>
          </cell>
          <cell r="O118" t="str">
            <v>South Coast</v>
          </cell>
        </row>
        <row r="119">
          <cell r="N119">
            <v>90404</v>
          </cell>
          <cell r="O119" t="str">
            <v>South Coast</v>
          </cell>
        </row>
        <row r="120">
          <cell r="N120">
            <v>90405</v>
          </cell>
          <cell r="O120" t="str">
            <v>South Coast</v>
          </cell>
        </row>
        <row r="121">
          <cell r="N121">
            <v>90501</v>
          </cell>
          <cell r="O121" t="str">
            <v>South Coast</v>
          </cell>
        </row>
        <row r="122">
          <cell r="N122">
            <v>90502</v>
          </cell>
          <cell r="O122" t="str">
            <v>South Coast</v>
          </cell>
        </row>
        <row r="123">
          <cell r="N123">
            <v>90503</v>
          </cell>
          <cell r="O123" t="str">
            <v>South Coast</v>
          </cell>
        </row>
        <row r="124">
          <cell r="N124">
            <v>90504</v>
          </cell>
          <cell r="O124" t="str">
            <v>South Coast</v>
          </cell>
        </row>
        <row r="125">
          <cell r="N125">
            <v>90505</v>
          </cell>
          <cell r="O125" t="str">
            <v>South Coast</v>
          </cell>
        </row>
        <row r="126">
          <cell r="N126">
            <v>90506</v>
          </cell>
          <cell r="O126" t="str">
            <v>South Coast</v>
          </cell>
        </row>
        <row r="127">
          <cell r="N127">
            <v>90510</v>
          </cell>
          <cell r="O127" t="str">
            <v>South Coast</v>
          </cell>
        </row>
        <row r="128">
          <cell r="N128">
            <v>90601</v>
          </cell>
          <cell r="O128" t="str">
            <v>South Coast</v>
          </cell>
        </row>
        <row r="129">
          <cell r="N129">
            <v>90602</v>
          </cell>
          <cell r="O129" t="str">
            <v>South Coast</v>
          </cell>
        </row>
        <row r="130">
          <cell r="N130">
            <v>90603</v>
          </cell>
          <cell r="O130" t="str">
            <v>South Coast</v>
          </cell>
        </row>
        <row r="131">
          <cell r="N131">
            <v>90604</v>
          </cell>
          <cell r="O131" t="str">
            <v>South Coast</v>
          </cell>
        </row>
        <row r="132">
          <cell r="N132">
            <v>90605</v>
          </cell>
          <cell r="O132" t="str">
            <v>South Coast</v>
          </cell>
        </row>
        <row r="133">
          <cell r="N133">
            <v>90606</v>
          </cell>
          <cell r="O133" t="str">
            <v>South Coast</v>
          </cell>
        </row>
        <row r="134">
          <cell r="N134">
            <v>90620</v>
          </cell>
          <cell r="O134" t="str">
            <v>South Coast</v>
          </cell>
        </row>
        <row r="135">
          <cell r="N135">
            <v>90621</v>
          </cell>
          <cell r="O135" t="str">
            <v>South Coast</v>
          </cell>
        </row>
        <row r="136">
          <cell r="N136">
            <v>90623</v>
          </cell>
          <cell r="O136" t="str">
            <v>South Coast</v>
          </cell>
        </row>
        <row r="137">
          <cell r="N137">
            <v>90630</v>
          </cell>
          <cell r="O137" t="str">
            <v>South Coast</v>
          </cell>
        </row>
        <row r="138">
          <cell r="N138">
            <v>90631</v>
          </cell>
          <cell r="O138" t="str">
            <v>South Coast</v>
          </cell>
        </row>
        <row r="139">
          <cell r="N139">
            <v>90638</v>
          </cell>
          <cell r="O139" t="str">
            <v>South Coast</v>
          </cell>
        </row>
        <row r="140">
          <cell r="N140">
            <v>90640</v>
          </cell>
          <cell r="O140" t="str">
            <v>South Coast</v>
          </cell>
        </row>
        <row r="141">
          <cell r="N141">
            <v>90650</v>
          </cell>
          <cell r="O141" t="str">
            <v>South Coast</v>
          </cell>
        </row>
        <row r="142">
          <cell r="N142">
            <v>90660</v>
          </cell>
          <cell r="O142" t="str">
            <v>South Coast</v>
          </cell>
        </row>
        <row r="143">
          <cell r="N143">
            <v>90670</v>
          </cell>
          <cell r="O143" t="str">
            <v>South Coast</v>
          </cell>
        </row>
        <row r="144">
          <cell r="N144">
            <v>90680</v>
          </cell>
          <cell r="O144" t="str">
            <v>South Coast</v>
          </cell>
        </row>
        <row r="145">
          <cell r="N145">
            <v>90701</v>
          </cell>
          <cell r="O145" t="str">
            <v>South Coast</v>
          </cell>
        </row>
        <row r="146">
          <cell r="N146">
            <v>90703</v>
          </cell>
          <cell r="O146" t="str">
            <v>South Coast</v>
          </cell>
        </row>
        <row r="147">
          <cell r="N147">
            <v>90704</v>
          </cell>
          <cell r="O147" t="str">
            <v>South Coast</v>
          </cell>
        </row>
        <row r="148">
          <cell r="N148">
            <v>90706</v>
          </cell>
          <cell r="O148" t="str">
            <v>South Coast</v>
          </cell>
        </row>
        <row r="149">
          <cell r="N149">
            <v>90710</v>
          </cell>
          <cell r="O149" t="str">
            <v>South Coast</v>
          </cell>
        </row>
        <row r="150">
          <cell r="N150">
            <v>90712</v>
          </cell>
          <cell r="O150" t="str">
            <v>South Coast</v>
          </cell>
        </row>
        <row r="151">
          <cell r="N151">
            <v>90713</v>
          </cell>
          <cell r="O151" t="str">
            <v>South Coast</v>
          </cell>
        </row>
        <row r="152">
          <cell r="N152">
            <v>90715</v>
          </cell>
          <cell r="O152" t="str">
            <v>South Coast</v>
          </cell>
        </row>
        <row r="153">
          <cell r="N153">
            <v>90716</v>
          </cell>
          <cell r="O153" t="str">
            <v>South Coast</v>
          </cell>
        </row>
        <row r="154">
          <cell r="N154">
            <v>90717</v>
          </cell>
          <cell r="O154" t="str">
            <v>South Coast</v>
          </cell>
        </row>
        <row r="155">
          <cell r="N155">
            <v>90720</v>
          </cell>
          <cell r="O155" t="str">
            <v>South Coast</v>
          </cell>
        </row>
        <row r="156">
          <cell r="N156">
            <v>90723</v>
          </cell>
          <cell r="O156" t="str">
            <v>South Coast</v>
          </cell>
        </row>
        <row r="157">
          <cell r="N157">
            <v>90731</v>
          </cell>
          <cell r="O157" t="str">
            <v>South Coast</v>
          </cell>
        </row>
        <row r="158">
          <cell r="N158">
            <v>90732</v>
          </cell>
          <cell r="O158" t="str">
            <v>South Coast</v>
          </cell>
        </row>
        <row r="159">
          <cell r="N159">
            <v>90740</v>
          </cell>
          <cell r="O159" t="str">
            <v>South Coast</v>
          </cell>
        </row>
        <row r="160">
          <cell r="N160">
            <v>90742</v>
          </cell>
          <cell r="O160" t="str">
            <v>South Coast</v>
          </cell>
        </row>
        <row r="161">
          <cell r="N161">
            <v>90743</v>
          </cell>
          <cell r="O161" t="str">
            <v>South Coast</v>
          </cell>
        </row>
        <row r="162">
          <cell r="N162">
            <v>90744</v>
          </cell>
          <cell r="O162" t="str">
            <v>South Coast</v>
          </cell>
        </row>
        <row r="163">
          <cell r="N163">
            <v>90745</v>
          </cell>
          <cell r="O163" t="str">
            <v>South Coast</v>
          </cell>
        </row>
        <row r="164">
          <cell r="N164">
            <v>90746</v>
          </cell>
          <cell r="O164" t="str">
            <v>South Coast</v>
          </cell>
        </row>
        <row r="165">
          <cell r="N165">
            <v>90747</v>
          </cell>
          <cell r="O165" t="str">
            <v>South Coast</v>
          </cell>
        </row>
        <row r="166">
          <cell r="N166">
            <v>90755</v>
          </cell>
          <cell r="O166" t="str">
            <v>South Coast</v>
          </cell>
        </row>
        <row r="167">
          <cell r="N167">
            <v>90802</v>
          </cell>
          <cell r="O167" t="str">
            <v>South Coast</v>
          </cell>
        </row>
        <row r="168">
          <cell r="N168">
            <v>90803</v>
          </cell>
          <cell r="O168" t="str">
            <v>South Coast</v>
          </cell>
        </row>
        <row r="169">
          <cell r="N169">
            <v>90804</v>
          </cell>
          <cell r="O169" t="str">
            <v>South Coast</v>
          </cell>
        </row>
        <row r="170">
          <cell r="N170">
            <v>90805</v>
          </cell>
          <cell r="O170" t="str">
            <v>South Coast</v>
          </cell>
        </row>
        <row r="171">
          <cell r="N171">
            <v>90806</v>
          </cell>
          <cell r="O171" t="str">
            <v>South Coast</v>
          </cell>
        </row>
        <row r="172">
          <cell r="N172">
            <v>90807</v>
          </cell>
          <cell r="O172" t="str">
            <v>South Coast</v>
          </cell>
        </row>
        <row r="173">
          <cell r="N173">
            <v>90808</v>
          </cell>
          <cell r="O173" t="str">
            <v>South Coast</v>
          </cell>
        </row>
        <row r="174">
          <cell r="N174">
            <v>90810</v>
          </cell>
          <cell r="O174" t="str">
            <v>South Coast</v>
          </cell>
        </row>
        <row r="175">
          <cell r="N175">
            <v>90813</v>
          </cell>
          <cell r="O175" t="str">
            <v>South Coast</v>
          </cell>
        </row>
        <row r="176">
          <cell r="N176">
            <v>90814</v>
          </cell>
          <cell r="O176" t="str">
            <v>South Coast</v>
          </cell>
        </row>
        <row r="177">
          <cell r="N177">
            <v>90815</v>
          </cell>
          <cell r="O177" t="str">
            <v>South Coast</v>
          </cell>
        </row>
        <row r="178">
          <cell r="N178">
            <v>90822</v>
          </cell>
          <cell r="O178" t="str">
            <v>South Coast</v>
          </cell>
        </row>
        <row r="179">
          <cell r="N179">
            <v>90831</v>
          </cell>
          <cell r="O179" t="str">
            <v>South Coast</v>
          </cell>
        </row>
        <row r="180">
          <cell r="N180">
            <v>90834</v>
          </cell>
          <cell r="O180" t="str">
            <v>South Coast</v>
          </cell>
        </row>
        <row r="181">
          <cell r="N181">
            <v>90840</v>
          </cell>
          <cell r="O181" t="str">
            <v>South Coast</v>
          </cell>
        </row>
        <row r="182">
          <cell r="N182">
            <v>90844</v>
          </cell>
          <cell r="O182" t="str">
            <v>South Coast</v>
          </cell>
        </row>
        <row r="183">
          <cell r="N183">
            <v>91001</v>
          </cell>
          <cell r="O183" t="str">
            <v>South Coast</v>
          </cell>
        </row>
        <row r="184">
          <cell r="N184">
            <v>91006</v>
          </cell>
          <cell r="O184" t="str">
            <v>South Coast</v>
          </cell>
        </row>
        <row r="185">
          <cell r="N185">
            <v>91007</v>
          </cell>
          <cell r="O185" t="str">
            <v>South Coast</v>
          </cell>
        </row>
        <row r="186">
          <cell r="N186">
            <v>91008</v>
          </cell>
          <cell r="O186" t="str">
            <v>South Coast</v>
          </cell>
        </row>
        <row r="187">
          <cell r="N187">
            <v>91010</v>
          </cell>
          <cell r="O187" t="str">
            <v>South Coast</v>
          </cell>
        </row>
        <row r="188">
          <cell r="N188">
            <v>91011</v>
          </cell>
          <cell r="O188" t="str">
            <v>South Coast</v>
          </cell>
        </row>
        <row r="189">
          <cell r="N189">
            <v>91016</v>
          </cell>
          <cell r="O189" t="str">
            <v>South Coast</v>
          </cell>
        </row>
        <row r="190">
          <cell r="N190">
            <v>91020</v>
          </cell>
          <cell r="O190" t="str">
            <v>South Coast</v>
          </cell>
        </row>
        <row r="191">
          <cell r="N191">
            <v>91024</v>
          </cell>
          <cell r="O191" t="str">
            <v>South Coast</v>
          </cell>
        </row>
        <row r="192">
          <cell r="N192">
            <v>91030</v>
          </cell>
          <cell r="O192" t="str">
            <v>South Coast</v>
          </cell>
        </row>
        <row r="193">
          <cell r="N193">
            <v>91040</v>
          </cell>
          <cell r="O193" t="str">
            <v>South Coast</v>
          </cell>
        </row>
        <row r="194">
          <cell r="N194">
            <v>91042</v>
          </cell>
          <cell r="O194" t="str">
            <v>South Coast</v>
          </cell>
        </row>
        <row r="195">
          <cell r="N195">
            <v>91046</v>
          </cell>
          <cell r="O195" t="str">
            <v>South Coast</v>
          </cell>
        </row>
        <row r="196">
          <cell r="N196">
            <v>91101</v>
          </cell>
          <cell r="O196" t="str">
            <v>South Coast</v>
          </cell>
        </row>
        <row r="197">
          <cell r="N197">
            <v>91103</v>
          </cell>
          <cell r="O197" t="str">
            <v>South Coast</v>
          </cell>
        </row>
        <row r="198">
          <cell r="N198">
            <v>91104</v>
          </cell>
          <cell r="O198" t="str">
            <v>South Coast</v>
          </cell>
        </row>
        <row r="199">
          <cell r="N199">
            <v>91105</v>
          </cell>
          <cell r="O199" t="str">
            <v>South Coast</v>
          </cell>
        </row>
        <row r="200">
          <cell r="N200">
            <v>91106</v>
          </cell>
          <cell r="O200" t="str">
            <v>South Coast</v>
          </cell>
        </row>
        <row r="201">
          <cell r="N201">
            <v>91107</v>
          </cell>
          <cell r="O201" t="str">
            <v>South Coast</v>
          </cell>
        </row>
        <row r="202">
          <cell r="N202">
            <v>91108</v>
          </cell>
          <cell r="O202" t="str">
            <v>South Coast</v>
          </cell>
        </row>
        <row r="203">
          <cell r="N203">
            <v>91188</v>
          </cell>
          <cell r="O203" t="str">
            <v>South Coast</v>
          </cell>
        </row>
        <row r="204">
          <cell r="N204">
            <v>91201</v>
          </cell>
          <cell r="O204" t="str">
            <v>South Coast</v>
          </cell>
        </row>
        <row r="205">
          <cell r="N205">
            <v>91202</v>
          </cell>
          <cell r="O205" t="str">
            <v>South Coast</v>
          </cell>
        </row>
        <row r="206">
          <cell r="N206">
            <v>91203</v>
          </cell>
          <cell r="O206" t="str">
            <v>South Coast</v>
          </cell>
        </row>
        <row r="207">
          <cell r="N207">
            <v>91204</v>
          </cell>
          <cell r="O207" t="str">
            <v>South Coast</v>
          </cell>
        </row>
        <row r="208">
          <cell r="N208">
            <v>91205</v>
          </cell>
          <cell r="O208" t="str">
            <v>South Coast</v>
          </cell>
        </row>
        <row r="209">
          <cell r="N209">
            <v>91206</v>
          </cell>
          <cell r="O209" t="str">
            <v>South Coast</v>
          </cell>
        </row>
        <row r="210">
          <cell r="N210">
            <v>91207</v>
          </cell>
          <cell r="O210" t="str">
            <v>South Coast</v>
          </cell>
        </row>
        <row r="211">
          <cell r="N211">
            <v>91208</v>
          </cell>
          <cell r="O211" t="str">
            <v>South Coast</v>
          </cell>
        </row>
        <row r="212">
          <cell r="N212">
            <v>91210</v>
          </cell>
          <cell r="O212" t="str">
            <v>South Coast</v>
          </cell>
        </row>
        <row r="213">
          <cell r="N213">
            <v>91214</v>
          </cell>
          <cell r="O213" t="str">
            <v>South Coast</v>
          </cell>
        </row>
        <row r="214">
          <cell r="N214">
            <v>91301</v>
          </cell>
          <cell r="O214" t="str">
            <v>South Coast</v>
          </cell>
        </row>
        <row r="215">
          <cell r="N215">
            <v>91302</v>
          </cell>
          <cell r="O215" t="str">
            <v>South Coast</v>
          </cell>
        </row>
        <row r="216">
          <cell r="N216">
            <v>91303</v>
          </cell>
          <cell r="O216" t="str">
            <v>South Coast</v>
          </cell>
        </row>
        <row r="217">
          <cell r="N217">
            <v>91304</v>
          </cell>
          <cell r="O217" t="str">
            <v>South Coast</v>
          </cell>
        </row>
        <row r="218">
          <cell r="N218">
            <v>91306</v>
          </cell>
          <cell r="O218" t="str">
            <v>South Coast</v>
          </cell>
        </row>
        <row r="219">
          <cell r="N219">
            <v>91307</v>
          </cell>
          <cell r="O219" t="str">
            <v>South Coast</v>
          </cell>
        </row>
        <row r="220">
          <cell r="N220">
            <v>91311</v>
          </cell>
          <cell r="O220" t="str">
            <v>South Coast</v>
          </cell>
        </row>
        <row r="221">
          <cell r="N221">
            <v>91316</v>
          </cell>
          <cell r="O221" t="str">
            <v>South Coast</v>
          </cell>
        </row>
        <row r="222">
          <cell r="N222">
            <v>91320</v>
          </cell>
          <cell r="O222" t="str">
            <v>South Coast</v>
          </cell>
        </row>
        <row r="223">
          <cell r="N223">
            <v>91321</v>
          </cell>
          <cell r="O223" t="str">
            <v>South Coast</v>
          </cell>
        </row>
        <row r="224">
          <cell r="N224">
            <v>91324</v>
          </cell>
          <cell r="O224" t="str">
            <v>South Coast</v>
          </cell>
        </row>
        <row r="225">
          <cell r="N225">
            <v>91325</v>
          </cell>
          <cell r="O225" t="str">
            <v>South Coast</v>
          </cell>
        </row>
        <row r="226">
          <cell r="N226">
            <v>91326</v>
          </cell>
          <cell r="O226" t="str">
            <v>South Coast</v>
          </cell>
        </row>
        <row r="227">
          <cell r="N227">
            <v>91330</v>
          </cell>
          <cell r="O227" t="str">
            <v>South Coast</v>
          </cell>
        </row>
        <row r="228">
          <cell r="N228">
            <v>91331</v>
          </cell>
          <cell r="O228" t="str">
            <v>South Coast</v>
          </cell>
        </row>
        <row r="229">
          <cell r="N229">
            <v>91335</v>
          </cell>
          <cell r="O229" t="str">
            <v>South Coast</v>
          </cell>
        </row>
        <row r="230">
          <cell r="N230">
            <v>91340</v>
          </cell>
          <cell r="O230" t="str">
            <v>South Coast</v>
          </cell>
        </row>
        <row r="231">
          <cell r="N231">
            <v>91342</v>
          </cell>
          <cell r="O231" t="str">
            <v>South Coast</v>
          </cell>
        </row>
        <row r="232">
          <cell r="N232">
            <v>91343</v>
          </cell>
          <cell r="O232" t="str">
            <v>South Coast</v>
          </cell>
        </row>
        <row r="233">
          <cell r="N233">
            <v>91344</v>
          </cell>
          <cell r="O233" t="str">
            <v>South Coast</v>
          </cell>
        </row>
        <row r="234">
          <cell r="N234">
            <v>91345</v>
          </cell>
          <cell r="O234" t="str">
            <v>South Coast</v>
          </cell>
        </row>
        <row r="235">
          <cell r="N235">
            <v>91350</v>
          </cell>
          <cell r="O235" t="str">
            <v>South Coast</v>
          </cell>
        </row>
        <row r="236">
          <cell r="N236">
            <v>91351</v>
          </cell>
          <cell r="O236" t="str">
            <v>South Coast</v>
          </cell>
        </row>
        <row r="237">
          <cell r="N237">
            <v>91352</v>
          </cell>
          <cell r="O237" t="str">
            <v>South Coast</v>
          </cell>
        </row>
        <row r="238">
          <cell r="N238">
            <v>91354</v>
          </cell>
          <cell r="O238" t="str">
            <v>South Coast</v>
          </cell>
        </row>
        <row r="239">
          <cell r="N239">
            <v>91355</v>
          </cell>
          <cell r="O239" t="str">
            <v>South Coast</v>
          </cell>
        </row>
        <row r="240">
          <cell r="N240">
            <v>91356</v>
          </cell>
          <cell r="O240" t="str">
            <v>South Coast</v>
          </cell>
        </row>
        <row r="241">
          <cell r="N241">
            <v>91360</v>
          </cell>
          <cell r="O241" t="str">
            <v>South Coast</v>
          </cell>
        </row>
        <row r="242">
          <cell r="N242">
            <v>91361</v>
          </cell>
          <cell r="O242" t="str">
            <v>South Coast</v>
          </cell>
        </row>
        <row r="243">
          <cell r="N243">
            <v>91362</v>
          </cell>
          <cell r="O243" t="str">
            <v>South Coast</v>
          </cell>
        </row>
        <row r="244">
          <cell r="N244">
            <v>91364</v>
          </cell>
          <cell r="O244" t="str">
            <v>South Coast</v>
          </cell>
        </row>
        <row r="245">
          <cell r="N245">
            <v>91367</v>
          </cell>
          <cell r="O245" t="str">
            <v>South Coast</v>
          </cell>
        </row>
        <row r="246">
          <cell r="N246">
            <v>91371</v>
          </cell>
          <cell r="O246" t="str">
            <v>South Coast</v>
          </cell>
        </row>
        <row r="247">
          <cell r="N247">
            <v>91377</v>
          </cell>
          <cell r="O247" t="str">
            <v>South Coast</v>
          </cell>
        </row>
        <row r="248">
          <cell r="N248">
            <v>91381</v>
          </cell>
          <cell r="O248" t="str">
            <v>South Coast</v>
          </cell>
        </row>
        <row r="249">
          <cell r="N249">
            <v>91383</v>
          </cell>
          <cell r="O249" t="str">
            <v>South Coast</v>
          </cell>
        </row>
        <row r="250">
          <cell r="N250">
            <v>91384</v>
          </cell>
          <cell r="O250" t="str">
            <v>South Coast</v>
          </cell>
        </row>
        <row r="251">
          <cell r="N251">
            <v>91387</v>
          </cell>
          <cell r="O251" t="str">
            <v>South Coast</v>
          </cell>
        </row>
        <row r="252">
          <cell r="N252">
            <v>91390</v>
          </cell>
          <cell r="O252" t="str">
            <v>South Coast</v>
          </cell>
        </row>
        <row r="253">
          <cell r="N253">
            <v>91401</v>
          </cell>
          <cell r="O253" t="str">
            <v>South Coast</v>
          </cell>
        </row>
        <row r="254">
          <cell r="N254">
            <v>91402</v>
          </cell>
          <cell r="O254" t="str">
            <v>South Coast</v>
          </cell>
        </row>
        <row r="255">
          <cell r="N255">
            <v>91403</v>
          </cell>
          <cell r="O255" t="str">
            <v>South Coast</v>
          </cell>
        </row>
        <row r="256">
          <cell r="N256">
            <v>91405</v>
          </cell>
          <cell r="O256" t="str">
            <v>South Coast</v>
          </cell>
        </row>
        <row r="257">
          <cell r="N257">
            <v>91406</v>
          </cell>
          <cell r="O257" t="str">
            <v>South Coast</v>
          </cell>
        </row>
        <row r="258">
          <cell r="N258">
            <v>91411</v>
          </cell>
          <cell r="O258" t="str">
            <v>South Coast</v>
          </cell>
        </row>
        <row r="259">
          <cell r="N259">
            <v>91423</v>
          </cell>
          <cell r="O259" t="str">
            <v>South Coast</v>
          </cell>
        </row>
        <row r="260">
          <cell r="N260">
            <v>91436</v>
          </cell>
          <cell r="O260" t="str">
            <v>South Coast</v>
          </cell>
        </row>
        <row r="261">
          <cell r="N261">
            <v>91501</v>
          </cell>
          <cell r="O261" t="str">
            <v>South Coast</v>
          </cell>
        </row>
        <row r="262">
          <cell r="N262">
            <v>91502</v>
          </cell>
          <cell r="O262" t="str">
            <v>South Coast</v>
          </cell>
        </row>
        <row r="263">
          <cell r="N263">
            <v>91504</v>
          </cell>
          <cell r="O263" t="str">
            <v>South Coast</v>
          </cell>
        </row>
        <row r="264">
          <cell r="N264">
            <v>91505</v>
          </cell>
          <cell r="O264" t="str">
            <v>South Coast</v>
          </cell>
        </row>
        <row r="265">
          <cell r="N265">
            <v>91506</v>
          </cell>
          <cell r="O265" t="str">
            <v>South Coast</v>
          </cell>
        </row>
        <row r="266">
          <cell r="N266">
            <v>91521</v>
          </cell>
          <cell r="O266" t="str">
            <v>South Coast</v>
          </cell>
        </row>
        <row r="267">
          <cell r="N267">
            <v>91522</v>
          </cell>
          <cell r="O267" t="str">
            <v>South Coast</v>
          </cell>
        </row>
        <row r="268">
          <cell r="N268">
            <v>91601</v>
          </cell>
          <cell r="O268" t="str">
            <v>South Coast</v>
          </cell>
        </row>
        <row r="269">
          <cell r="N269">
            <v>91602</v>
          </cell>
          <cell r="O269" t="str">
            <v>South Coast</v>
          </cell>
        </row>
        <row r="270">
          <cell r="N270">
            <v>91604</v>
          </cell>
          <cell r="O270" t="str">
            <v>South Coast</v>
          </cell>
        </row>
        <row r="271">
          <cell r="N271">
            <v>91605</v>
          </cell>
          <cell r="O271" t="str">
            <v>South Coast</v>
          </cell>
        </row>
        <row r="272">
          <cell r="N272">
            <v>91606</v>
          </cell>
          <cell r="O272" t="str">
            <v>South Coast</v>
          </cell>
        </row>
        <row r="273">
          <cell r="N273">
            <v>91607</v>
          </cell>
          <cell r="O273" t="str">
            <v>South Coast</v>
          </cell>
        </row>
        <row r="274">
          <cell r="N274">
            <v>91608</v>
          </cell>
          <cell r="O274" t="str">
            <v>South Coast</v>
          </cell>
        </row>
        <row r="275">
          <cell r="N275">
            <v>91701</v>
          </cell>
          <cell r="O275" t="str">
            <v>South Coast</v>
          </cell>
        </row>
        <row r="276">
          <cell r="N276">
            <v>91702</v>
          </cell>
          <cell r="O276" t="str">
            <v>South Coast</v>
          </cell>
        </row>
        <row r="277">
          <cell r="N277">
            <v>91706</v>
          </cell>
          <cell r="O277" t="str">
            <v>South Coast</v>
          </cell>
        </row>
        <row r="278">
          <cell r="N278">
            <v>91708</v>
          </cell>
          <cell r="O278" t="str">
            <v>South Coast</v>
          </cell>
        </row>
        <row r="279">
          <cell r="N279">
            <v>91709</v>
          </cell>
          <cell r="O279" t="str">
            <v>South Coast</v>
          </cell>
        </row>
        <row r="280">
          <cell r="N280">
            <v>91710</v>
          </cell>
          <cell r="O280" t="str">
            <v>South Coast</v>
          </cell>
        </row>
        <row r="281">
          <cell r="N281">
            <v>91711</v>
          </cell>
          <cell r="O281" t="str">
            <v>South Coast</v>
          </cell>
        </row>
        <row r="282">
          <cell r="N282">
            <v>91722</v>
          </cell>
          <cell r="O282" t="str">
            <v>South Coast</v>
          </cell>
        </row>
        <row r="283">
          <cell r="N283">
            <v>91723</v>
          </cell>
          <cell r="O283" t="str">
            <v>South Coast</v>
          </cell>
        </row>
        <row r="284">
          <cell r="N284">
            <v>91724</v>
          </cell>
          <cell r="O284" t="str">
            <v>South Coast</v>
          </cell>
        </row>
        <row r="285">
          <cell r="N285">
            <v>91730</v>
          </cell>
          <cell r="O285" t="str">
            <v>South Coast</v>
          </cell>
        </row>
        <row r="286">
          <cell r="N286">
            <v>91731</v>
          </cell>
          <cell r="O286" t="str">
            <v>South Coast</v>
          </cell>
        </row>
        <row r="287">
          <cell r="N287">
            <v>91732</v>
          </cell>
          <cell r="O287" t="str">
            <v>South Coast</v>
          </cell>
        </row>
        <row r="288">
          <cell r="N288">
            <v>91733</v>
          </cell>
          <cell r="O288" t="str">
            <v>South Coast</v>
          </cell>
        </row>
        <row r="289">
          <cell r="N289">
            <v>91737</v>
          </cell>
          <cell r="O289" t="str">
            <v>South Coast</v>
          </cell>
        </row>
        <row r="290">
          <cell r="N290">
            <v>91739</v>
          </cell>
          <cell r="O290" t="str">
            <v>South Coast</v>
          </cell>
        </row>
        <row r="291">
          <cell r="N291">
            <v>91740</v>
          </cell>
          <cell r="O291" t="str">
            <v>South Coast</v>
          </cell>
        </row>
        <row r="292">
          <cell r="N292">
            <v>91741</v>
          </cell>
          <cell r="O292" t="str">
            <v>South Coast</v>
          </cell>
        </row>
        <row r="293">
          <cell r="N293">
            <v>91743</v>
          </cell>
          <cell r="O293" t="str">
            <v>South Coast</v>
          </cell>
        </row>
        <row r="294">
          <cell r="N294">
            <v>91744</v>
          </cell>
          <cell r="O294" t="str">
            <v>South Coast</v>
          </cell>
        </row>
        <row r="295">
          <cell r="N295">
            <v>91745</v>
          </cell>
          <cell r="O295" t="str">
            <v>South Coast</v>
          </cell>
        </row>
        <row r="296">
          <cell r="N296">
            <v>91746</v>
          </cell>
          <cell r="O296" t="str">
            <v>South Coast</v>
          </cell>
        </row>
        <row r="297">
          <cell r="N297">
            <v>91748</v>
          </cell>
          <cell r="O297" t="str">
            <v>South Coast</v>
          </cell>
        </row>
        <row r="298">
          <cell r="N298">
            <v>91750</v>
          </cell>
          <cell r="O298" t="str">
            <v>South Coast</v>
          </cell>
        </row>
        <row r="299">
          <cell r="N299">
            <v>91752</v>
          </cell>
          <cell r="O299" t="str">
            <v>South Coast</v>
          </cell>
        </row>
        <row r="300">
          <cell r="N300">
            <v>91754</v>
          </cell>
          <cell r="O300" t="str">
            <v>South Coast</v>
          </cell>
        </row>
        <row r="301">
          <cell r="N301">
            <v>91755</v>
          </cell>
          <cell r="O301" t="str">
            <v>South Coast</v>
          </cell>
        </row>
        <row r="302">
          <cell r="N302">
            <v>91759</v>
          </cell>
          <cell r="O302" t="str">
            <v>South Coast</v>
          </cell>
        </row>
        <row r="303">
          <cell r="N303">
            <v>91761</v>
          </cell>
          <cell r="O303" t="str">
            <v>South Coast</v>
          </cell>
        </row>
        <row r="304">
          <cell r="N304">
            <v>91762</v>
          </cell>
          <cell r="O304" t="str">
            <v>South Coast</v>
          </cell>
        </row>
        <row r="305">
          <cell r="N305">
            <v>91763</v>
          </cell>
          <cell r="O305" t="str">
            <v>South Coast</v>
          </cell>
        </row>
        <row r="306">
          <cell r="N306">
            <v>91764</v>
          </cell>
          <cell r="O306" t="str">
            <v>South Coast</v>
          </cell>
        </row>
        <row r="307">
          <cell r="N307">
            <v>91765</v>
          </cell>
          <cell r="O307" t="str">
            <v>South Coast</v>
          </cell>
        </row>
        <row r="308">
          <cell r="N308">
            <v>91766</v>
          </cell>
          <cell r="O308" t="str">
            <v>South Coast</v>
          </cell>
        </row>
        <row r="309">
          <cell r="N309">
            <v>91767</v>
          </cell>
          <cell r="O309" t="str">
            <v>South Coast</v>
          </cell>
        </row>
        <row r="310">
          <cell r="N310">
            <v>91768</v>
          </cell>
          <cell r="O310" t="str">
            <v>South Coast</v>
          </cell>
        </row>
        <row r="311">
          <cell r="N311">
            <v>91770</v>
          </cell>
          <cell r="O311" t="str">
            <v>South Coast</v>
          </cell>
        </row>
        <row r="312">
          <cell r="N312">
            <v>91773</v>
          </cell>
          <cell r="O312" t="str">
            <v>South Coast</v>
          </cell>
        </row>
        <row r="313">
          <cell r="N313">
            <v>91775</v>
          </cell>
          <cell r="O313" t="str">
            <v>South Coast</v>
          </cell>
        </row>
        <row r="314">
          <cell r="N314">
            <v>91776</v>
          </cell>
          <cell r="O314" t="str">
            <v>South Coast</v>
          </cell>
        </row>
        <row r="315">
          <cell r="N315">
            <v>91780</v>
          </cell>
          <cell r="O315" t="str">
            <v>South Coast</v>
          </cell>
        </row>
        <row r="316">
          <cell r="N316">
            <v>91784</v>
          </cell>
          <cell r="O316" t="str">
            <v>South Coast</v>
          </cell>
        </row>
        <row r="317">
          <cell r="N317">
            <v>91786</v>
          </cell>
          <cell r="O317" t="str">
            <v>South Coast</v>
          </cell>
        </row>
        <row r="318">
          <cell r="N318">
            <v>91789</v>
          </cell>
          <cell r="O318" t="str">
            <v>South Coast</v>
          </cell>
        </row>
        <row r="319">
          <cell r="N319">
            <v>91790</v>
          </cell>
          <cell r="O319" t="str">
            <v>South Coast</v>
          </cell>
        </row>
        <row r="320">
          <cell r="N320">
            <v>91791</v>
          </cell>
          <cell r="O320" t="str">
            <v>South Coast</v>
          </cell>
        </row>
        <row r="321">
          <cell r="N321">
            <v>91792</v>
          </cell>
          <cell r="O321" t="str">
            <v>South Coast</v>
          </cell>
        </row>
        <row r="322">
          <cell r="N322">
            <v>91801</v>
          </cell>
          <cell r="O322" t="str">
            <v>South Coast</v>
          </cell>
        </row>
        <row r="323">
          <cell r="N323">
            <v>91803</v>
          </cell>
          <cell r="O323" t="str">
            <v>South Coast</v>
          </cell>
        </row>
        <row r="324">
          <cell r="N324">
            <v>91901</v>
          </cell>
          <cell r="O324" t="str">
            <v>South Coast</v>
          </cell>
        </row>
        <row r="325">
          <cell r="N325">
            <v>91902</v>
          </cell>
          <cell r="O325" t="str">
            <v>South Coast</v>
          </cell>
        </row>
        <row r="326">
          <cell r="N326">
            <v>91905</v>
          </cell>
          <cell r="O326" t="str">
            <v>Colorado River</v>
          </cell>
        </row>
        <row r="327">
          <cell r="N327">
            <v>91906</v>
          </cell>
          <cell r="O327" t="str">
            <v>South Coast</v>
          </cell>
        </row>
        <row r="328">
          <cell r="N328">
            <v>91910</v>
          </cell>
          <cell r="O328" t="str">
            <v>South Coast</v>
          </cell>
        </row>
        <row r="329">
          <cell r="N329">
            <v>91911</v>
          </cell>
          <cell r="O329" t="str">
            <v>South Coast</v>
          </cell>
        </row>
        <row r="330">
          <cell r="N330">
            <v>91913</v>
          </cell>
          <cell r="O330" t="str">
            <v>South Coast</v>
          </cell>
        </row>
        <row r="331">
          <cell r="N331">
            <v>91914</v>
          </cell>
          <cell r="O331" t="str">
            <v>South Coast</v>
          </cell>
        </row>
        <row r="332">
          <cell r="N332">
            <v>91915</v>
          </cell>
          <cell r="O332" t="str">
            <v>South Coast</v>
          </cell>
        </row>
        <row r="333">
          <cell r="N333">
            <v>91916</v>
          </cell>
          <cell r="O333" t="str">
            <v>South Coast</v>
          </cell>
        </row>
        <row r="334">
          <cell r="N334">
            <v>91917</v>
          </cell>
          <cell r="O334" t="str">
            <v>South Coast</v>
          </cell>
        </row>
        <row r="335">
          <cell r="N335">
            <v>91931</v>
          </cell>
          <cell r="O335" t="str">
            <v>South Coast</v>
          </cell>
        </row>
        <row r="336">
          <cell r="N336">
            <v>91932</v>
          </cell>
          <cell r="O336" t="str">
            <v>South Coast</v>
          </cell>
        </row>
        <row r="337">
          <cell r="N337">
            <v>91934</v>
          </cell>
          <cell r="O337" t="str">
            <v>Colorado River</v>
          </cell>
        </row>
        <row r="338">
          <cell r="N338">
            <v>91935</v>
          </cell>
          <cell r="O338" t="str">
            <v>South Coast</v>
          </cell>
        </row>
        <row r="339">
          <cell r="N339">
            <v>91941</v>
          </cell>
          <cell r="O339" t="str">
            <v>South Coast</v>
          </cell>
        </row>
        <row r="340">
          <cell r="N340">
            <v>91942</v>
          </cell>
          <cell r="O340" t="str">
            <v>South Coast</v>
          </cell>
        </row>
        <row r="341">
          <cell r="N341">
            <v>91945</v>
          </cell>
          <cell r="O341" t="str">
            <v>South Coast</v>
          </cell>
        </row>
        <row r="342">
          <cell r="N342">
            <v>91948</v>
          </cell>
          <cell r="O342" t="str">
            <v>South Coast</v>
          </cell>
        </row>
        <row r="343">
          <cell r="N343">
            <v>91950</v>
          </cell>
          <cell r="O343" t="str">
            <v>South Coast</v>
          </cell>
        </row>
        <row r="344">
          <cell r="N344">
            <v>91962</v>
          </cell>
          <cell r="O344" t="str">
            <v>South Coast</v>
          </cell>
        </row>
        <row r="345">
          <cell r="N345">
            <v>91963</v>
          </cell>
          <cell r="O345" t="str">
            <v>South Coast</v>
          </cell>
        </row>
        <row r="346">
          <cell r="N346">
            <v>91977</v>
          </cell>
          <cell r="O346" t="str">
            <v>South Coast</v>
          </cell>
        </row>
        <row r="347">
          <cell r="N347">
            <v>91978</v>
          </cell>
          <cell r="O347" t="str">
            <v>South Coast</v>
          </cell>
        </row>
        <row r="348">
          <cell r="N348">
            <v>91980</v>
          </cell>
          <cell r="O348" t="str">
            <v>South Coast</v>
          </cell>
        </row>
        <row r="349">
          <cell r="N349">
            <v>92003</v>
          </cell>
          <cell r="O349" t="str">
            <v>South Coast</v>
          </cell>
        </row>
        <row r="350">
          <cell r="N350">
            <v>92004</v>
          </cell>
          <cell r="O350" t="str">
            <v>Colorado River</v>
          </cell>
        </row>
        <row r="351">
          <cell r="N351">
            <v>92007</v>
          </cell>
          <cell r="O351" t="str">
            <v>South Coast</v>
          </cell>
        </row>
        <row r="352">
          <cell r="N352">
            <v>92008</v>
          </cell>
          <cell r="O352" t="str">
            <v>South Coast</v>
          </cell>
        </row>
        <row r="353">
          <cell r="N353">
            <v>92009</v>
          </cell>
          <cell r="O353" t="str">
            <v>South Coast</v>
          </cell>
        </row>
        <row r="354">
          <cell r="N354">
            <v>92010</v>
          </cell>
          <cell r="O354" t="str">
            <v>South Coast</v>
          </cell>
        </row>
        <row r="355">
          <cell r="N355">
            <v>92011</v>
          </cell>
          <cell r="O355" t="str">
            <v>South Coast</v>
          </cell>
        </row>
        <row r="356">
          <cell r="N356">
            <v>92014</v>
          </cell>
          <cell r="O356" t="str">
            <v>South Coast</v>
          </cell>
        </row>
        <row r="357">
          <cell r="N357">
            <v>92019</v>
          </cell>
          <cell r="O357" t="str">
            <v>South Coast</v>
          </cell>
        </row>
        <row r="358">
          <cell r="N358">
            <v>92020</v>
          </cell>
          <cell r="O358" t="str">
            <v>South Coast</v>
          </cell>
        </row>
        <row r="359">
          <cell r="N359">
            <v>92021</v>
          </cell>
          <cell r="O359" t="str">
            <v>South Coast</v>
          </cell>
        </row>
        <row r="360">
          <cell r="N360">
            <v>92024</v>
          </cell>
          <cell r="O360" t="str">
            <v>South Coast</v>
          </cell>
        </row>
        <row r="361">
          <cell r="N361">
            <v>92025</v>
          </cell>
          <cell r="O361" t="str">
            <v>South Coast</v>
          </cell>
        </row>
        <row r="362">
          <cell r="N362">
            <v>92026</v>
          </cell>
          <cell r="O362" t="str">
            <v>South Coast</v>
          </cell>
        </row>
        <row r="363">
          <cell r="N363">
            <v>92027</v>
          </cell>
          <cell r="O363" t="str">
            <v>South Coast</v>
          </cell>
        </row>
        <row r="364">
          <cell r="N364">
            <v>92028</v>
          </cell>
          <cell r="O364" t="str">
            <v>South Coast</v>
          </cell>
        </row>
        <row r="365">
          <cell r="N365">
            <v>92029</v>
          </cell>
          <cell r="O365" t="str">
            <v>South Coast</v>
          </cell>
        </row>
        <row r="366">
          <cell r="N366">
            <v>92036</v>
          </cell>
          <cell r="O366" t="str">
            <v>Colorado River</v>
          </cell>
        </row>
        <row r="367">
          <cell r="N367">
            <v>92037</v>
          </cell>
          <cell r="O367" t="str">
            <v>South Coast</v>
          </cell>
        </row>
        <row r="368">
          <cell r="N368">
            <v>92040</v>
          </cell>
          <cell r="O368" t="str">
            <v>South Coast</v>
          </cell>
        </row>
        <row r="369">
          <cell r="N369">
            <v>92054</v>
          </cell>
          <cell r="O369" t="str">
            <v>South Coast</v>
          </cell>
        </row>
        <row r="370">
          <cell r="N370">
            <v>92055</v>
          </cell>
          <cell r="O370" t="str">
            <v>South Coast</v>
          </cell>
        </row>
        <row r="371">
          <cell r="N371">
            <v>92056</v>
          </cell>
          <cell r="O371" t="str">
            <v>South Coast</v>
          </cell>
        </row>
        <row r="372">
          <cell r="N372">
            <v>92057</v>
          </cell>
          <cell r="O372" t="str">
            <v>South Coast</v>
          </cell>
        </row>
        <row r="373">
          <cell r="N373">
            <v>92058</v>
          </cell>
          <cell r="O373" t="str">
            <v>South Coast</v>
          </cell>
        </row>
        <row r="374">
          <cell r="N374">
            <v>92059</v>
          </cell>
          <cell r="O374" t="str">
            <v>South Coast</v>
          </cell>
        </row>
        <row r="375">
          <cell r="N375">
            <v>92060</v>
          </cell>
          <cell r="O375" t="str">
            <v>South Coast</v>
          </cell>
        </row>
        <row r="376">
          <cell r="N376">
            <v>92061</v>
          </cell>
          <cell r="O376" t="str">
            <v>South Coast</v>
          </cell>
        </row>
        <row r="377">
          <cell r="N377">
            <v>92064</v>
          </cell>
          <cell r="O377" t="str">
            <v>South Coast</v>
          </cell>
        </row>
        <row r="378">
          <cell r="N378">
            <v>92065</v>
          </cell>
          <cell r="O378" t="str">
            <v>South Coast</v>
          </cell>
        </row>
        <row r="379">
          <cell r="N379">
            <v>92066</v>
          </cell>
          <cell r="O379" t="str">
            <v>South Coast</v>
          </cell>
        </row>
        <row r="380">
          <cell r="N380">
            <v>92067</v>
          </cell>
          <cell r="O380" t="str">
            <v>South Coast</v>
          </cell>
        </row>
        <row r="381">
          <cell r="N381">
            <v>92069</v>
          </cell>
          <cell r="O381" t="str">
            <v>South Coast</v>
          </cell>
        </row>
        <row r="382">
          <cell r="N382">
            <v>92070</v>
          </cell>
          <cell r="O382" t="str">
            <v>South Coast</v>
          </cell>
        </row>
        <row r="383">
          <cell r="N383">
            <v>92071</v>
          </cell>
          <cell r="O383" t="str">
            <v>South Coast</v>
          </cell>
        </row>
        <row r="384">
          <cell r="N384">
            <v>92075</v>
          </cell>
          <cell r="O384" t="str">
            <v>South Coast</v>
          </cell>
        </row>
        <row r="385">
          <cell r="N385">
            <v>92078</v>
          </cell>
          <cell r="O385" t="str">
            <v>South Coast</v>
          </cell>
        </row>
        <row r="386">
          <cell r="N386">
            <v>92081</v>
          </cell>
          <cell r="O386" t="str">
            <v>South Coast</v>
          </cell>
        </row>
        <row r="387">
          <cell r="N387">
            <v>92082</v>
          </cell>
          <cell r="O387" t="str">
            <v>South Coast</v>
          </cell>
        </row>
        <row r="388">
          <cell r="N388">
            <v>92083</v>
          </cell>
          <cell r="O388" t="str">
            <v>South Coast</v>
          </cell>
        </row>
        <row r="389">
          <cell r="N389">
            <v>92084</v>
          </cell>
          <cell r="O389" t="str">
            <v>South Coast</v>
          </cell>
        </row>
        <row r="390">
          <cell r="N390">
            <v>92086</v>
          </cell>
          <cell r="O390" t="str">
            <v>South Coast</v>
          </cell>
        </row>
        <row r="391">
          <cell r="N391">
            <v>92091</v>
          </cell>
          <cell r="O391" t="str">
            <v>South Coast</v>
          </cell>
        </row>
        <row r="392">
          <cell r="N392">
            <v>92092</v>
          </cell>
          <cell r="O392" t="str">
            <v>South Coast</v>
          </cell>
        </row>
        <row r="393">
          <cell r="N393">
            <v>92093</v>
          </cell>
          <cell r="O393" t="str">
            <v>South Coast</v>
          </cell>
        </row>
        <row r="394">
          <cell r="N394">
            <v>92101</v>
          </cell>
          <cell r="O394" t="str">
            <v>South Coast</v>
          </cell>
        </row>
        <row r="395">
          <cell r="N395">
            <v>92102</v>
          </cell>
          <cell r="O395" t="str">
            <v>South Coast</v>
          </cell>
        </row>
        <row r="396">
          <cell r="N396">
            <v>92103</v>
          </cell>
          <cell r="O396" t="str">
            <v>South Coast</v>
          </cell>
        </row>
        <row r="397">
          <cell r="N397">
            <v>92104</v>
          </cell>
          <cell r="O397" t="str">
            <v>South Coast</v>
          </cell>
        </row>
        <row r="398">
          <cell r="N398">
            <v>92105</v>
          </cell>
          <cell r="O398" t="str">
            <v>South Coast</v>
          </cell>
        </row>
        <row r="399">
          <cell r="N399">
            <v>92106</v>
          </cell>
          <cell r="O399" t="str">
            <v>South Coast</v>
          </cell>
        </row>
        <row r="400">
          <cell r="N400">
            <v>92107</v>
          </cell>
          <cell r="O400" t="str">
            <v>South Coast</v>
          </cell>
        </row>
        <row r="401">
          <cell r="N401">
            <v>92108</v>
          </cell>
          <cell r="O401" t="str">
            <v>South Coast</v>
          </cell>
        </row>
        <row r="402">
          <cell r="N402">
            <v>92109</v>
          </cell>
          <cell r="O402" t="str">
            <v>South Coast</v>
          </cell>
        </row>
        <row r="403">
          <cell r="N403">
            <v>92110</v>
          </cell>
          <cell r="O403" t="str">
            <v>South Coast</v>
          </cell>
        </row>
        <row r="404">
          <cell r="N404">
            <v>92111</v>
          </cell>
          <cell r="O404" t="str">
            <v>South Coast</v>
          </cell>
        </row>
        <row r="405">
          <cell r="N405">
            <v>92113</v>
          </cell>
          <cell r="O405" t="str">
            <v>South Coast</v>
          </cell>
        </row>
        <row r="406">
          <cell r="N406">
            <v>92114</v>
          </cell>
          <cell r="O406" t="str">
            <v>South Coast</v>
          </cell>
        </row>
        <row r="407">
          <cell r="N407">
            <v>92115</v>
          </cell>
          <cell r="O407" t="str">
            <v>South Coast</v>
          </cell>
        </row>
        <row r="408">
          <cell r="N408">
            <v>92116</v>
          </cell>
          <cell r="O408" t="str">
            <v>South Coast</v>
          </cell>
        </row>
        <row r="409">
          <cell r="N409">
            <v>92117</v>
          </cell>
          <cell r="O409" t="str">
            <v>South Coast</v>
          </cell>
        </row>
        <row r="410">
          <cell r="N410">
            <v>92118</v>
          </cell>
          <cell r="O410" t="str">
            <v>South Coast</v>
          </cell>
        </row>
        <row r="411">
          <cell r="N411">
            <v>92119</v>
          </cell>
          <cell r="O411" t="str">
            <v>South Coast</v>
          </cell>
        </row>
        <row r="412">
          <cell r="N412">
            <v>92120</v>
          </cell>
          <cell r="O412" t="str">
            <v>South Coast</v>
          </cell>
        </row>
        <row r="413">
          <cell r="N413">
            <v>92121</v>
          </cell>
          <cell r="O413" t="str">
            <v>South Coast</v>
          </cell>
        </row>
        <row r="414">
          <cell r="N414">
            <v>92122</v>
          </cell>
          <cell r="O414" t="str">
            <v>South Coast</v>
          </cell>
        </row>
        <row r="415">
          <cell r="N415">
            <v>92123</v>
          </cell>
          <cell r="O415" t="str">
            <v>South Coast</v>
          </cell>
        </row>
        <row r="416">
          <cell r="N416">
            <v>92124</v>
          </cell>
          <cell r="O416" t="str">
            <v>South Coast</v>
          </cell>
        </row>
        <row r="417">
          <cell r="N417">
            <v>92126</v>
          </cell>
          <cell r="O417" t="str">
            <v>South Coast</v>
          </cell>
        </row>
        <row r="418">
          <cell r="N418">
            <v>92127</v>
          </cell>
          <cell r="O418" t="str">
            <v>South Coast</v>
          </cell>
        </row>
        <row r="419">
          <cell r="N419">
            <v>92128</v>
          </cell>
          <cell r="O419" t="str">
            <v>South Coast</v>
          </cell>
        </row>
        <row r="420">
          <cell r="N420">
            <v>92129</v>
          </cell>
          <cell r="O420" t="str">
            <v>South Coast</v>
          </cell>
        </row>
        <row r="421">
          <cell r="N421">
            <v>92130</v>
          </cell>
          <cell r="O421" t="str">
            <v>South Coast</v>
          </cell>
        </row>
        <row r="422">
          <cell r="N422">
            <v>92131</v>
          </cell>
          <cell r="O422" t="str">
            <v>South Coast</v>
          </cell>
        </row>
        <row r="423">
          <cell r="N423">
            <v>92132</v>
          </cell>
          <cell r="O423" t="str">
            <v>South Coast</v>
          </cell>
        </row>
        <row r="424">
          <cell r="N424">
            <v>92134</v>
          </cell>
          <cell r="O424" t="str">
            <v>South Coast</v>
          </cell>
        </row>
        <row r="425">
          <cell r="N425">
            <v>92135</v>
          </cell>
          <cell r="O425" t="str">
            <v>South Coast</v>
          </cell>
        </row>
        <row r="426">
          <cell r="N426">
            <v>92136</v>
          </cell>
          <cell r="O426" t="str">
            <v>South Coast</v>
          </cell>
        </row>
        <row r="427">
          <cell r="N427">
            <v>92139</v>
          </cell>
          <cell r="O427" t="str">
            <v>South Coast</v>
          </cell>
        </row>
        <row r="428">
          <cell r="N428">
            <v>92140</v>
          </cell>
          <cell r="O428" t="str">
            <v>South Coast</v>
          </cell>
        </row>
        <row r="429">
          <cell r="N429">
            <v>92145</v>
          </cell>
          <cell r="O429" t="str">
            <v>South Coast</v>
          </cell>
        </row>
        <row r="430">
          <cell r="N430">
            <v>92147</v>
          </cell>
          <cell r="O430" t="str">
            <v>South Coast</v>
          </cell>
        </row>
        <row r="431">
          <cell r="N431">
            <v>92152</v>
          </cell>
          <cell r="O431" t="str">
            <v>South Coast</v>
          </cell>
        </row>
        <row r="432">
          <cell r="N432">
            <v>92154</v>
          </cell>
          <cell r="O432" t="str">
            <v>South Coast</v>
          </cell>
        </row>
        <row r="433">
          <cell r="N433">
            <v>92155</v>
          </cell>
          <cell r="O433" t="str">
            <v>South Coast</v>
          </cell>
        </row>
        <row r="434">
          <cell r="N434">
            <v>92173</v>
          </cell>
          <cell r="O434" t="str">
            <v>South Coast</v>
          </cell>
        </row>
        <row r="435">
          <cell r="N435">
            <v>92182</v>
          </cell>
          <cell r="O435" t="str">
            <v>South Coast</v>
          </cell>
        </row>
        <row r="436">
          <cell r="N436">
            <v>92201</v>
          </cell>
          <cell r="O436" t="str">
            <v>Colorado River</v>
          </cell>
        </row>
        <row r="437">
          <cell r="N437">
            <v>92203</v>
          </cell>
          <cell r="O437" t="str">
            <v>Colorado River</v>
          </cell>
        </row>
        <row r="438">
          <cell r="N438">
            <v>92210</v>
          </cell>
          <cell r="O438" t="str">
            <v>Colorado River</v>
          </cell>
        </row>
        <row r="439">
          <cell r="N439">
            <v>92211</v>
          </cell>
          <cell r="O439" t="str">
            <v>Colorado River</v>
          </cell>
        </row>
        <row r="440">
          <cell r="N440">
            <v>92220</v>
          </cell>
          <cell r="O440" t="str">
            <v>Colorado River</v>
          </cell>
        </row>
        <row r="441">
          <cell r="N441">
            <v>92222</v>
          </cell>
          <cell r="O441" t="str">
            <v>Colorado River</v>
          </cell>
        </row>
        <row r="442">
          <cell r="N442">
            <v>92223</v>
          </cell>
          <cell r="O442" t="str">
            <v>South Coast</v>
          </cell>
        </row>
        <row r="443">
          <cell r="N443">
            <v>92225</v>
          </cell>
          <cell r="O443" t="str">
            <v>Colorado River</v>
          </cell>
        </row>
        <row r="444">
          <cell r="N444">
            <v>92227</v>
          </cell>
          <cell r="O444" t="str">
            <v>Colorado River</v>
          </cell>
        </row>
        <row r="445">
          <cell r="N445">
            <v>92230</v>
          </cell>
          <cell r="O445" t="str">
            <v>Colorado River</v>
          </cell>
        </row>
        <row r="446">
          <cell r="N446">
            <v>92231</v>
          </cell>
          <cell r="O446" t="str">
            <v>Colorado River</v>
          </cell>
        </row>
        <row r="447">
          <cell r="N447">
            <v>92233</v>
          </cell>
          <cell r="O447" t="str">
            <v>Colorado River</v>
          </cell>
        </row>
        <row r="448">
          <cell r="N448">
            <v>92234</v>
          </cell>
          <cell r="O448" t="str">
            <v>Colorado River</v>
          </cell>
        </row>
        <row r="449">
          <cell r="N449">
            <v>92236</v>
          </cell>
          <cell r="O449" t="str">
            <v>Colorado River</v>
          </cell>
        </row>
        <row r="450">
          <cell r="N450">
            <v>92239</v>
          </cell>
          <cell r="O450" t="str">
            <v>Colorado River</v>
          </cell>
        </row>
        <row r="451">
          <cell r="N451">
            <v>92240</v>
          </cell>
          <cell r="O451" t="str">
            <v>Colorado River</v>
          </cell>
        </row>
        <row r="452">
          <cell r="N452">
            <v>92241</v>
          </cell>
          <cell r="O452" t="str">
            <v>Colorado River</v>
          </cell>
        </row>
        <row r="453">
          <cell r="N453">
            <v>92242</v>
          </cell>
          <cell r="O453" t="str">
            <v>Colorado River</v>
          </cell>
        </row>
        <row r="454">
          <cell r="N454">
            <v>92243</v>
          </cell>
          <cell r="O454" t="str">
            <v>Colorado River</v>
          </cell>
        </row>
        <row r="455">
          <cell r="N455">
            <v>92249</v>
          </cell>
          <cell r="O455" t="str">
            <v>Colorado River</v>
          </cell>
        </row>
        <row r="456">
          <cell r="N456">
            <v>92250</v>
          </cell>
          <cell r="O456" t="str">
            <v>Colorado River</v>
          </cell>
        </row>
        <row r="457">
          <cell r="N457">
            <v>92251</v>
          </cell>
          <cell r="O457" t="str">
            <v>Colorado River</v>
          </cell>
        </row>
        <row r="458">
          <cell r="N458">
            <v>92252</v>
          </cell>
          <cell r="O458" t="str">
            <v>Colorado River</v>
          </cell>
        </row>
        <row r="459">
          <cell r="N459">
            <v>92253</v>
          </cell>
          <cell r="O459" t="str">
            <v>Colorado River</v>
          </cell>
        </row>
        <row r="460">
          <cell r="N460">
            <v>92254</v>
          </cell>
          <cell r="O460" t="str">
            <v>Colorado River</v>
          </cell>
        </row>
        <row r="461">
          <cell r="N461">
            <v>92256</v>
          </cell>
          <cell r="O461" t="str">
            <v>Colorado River</v>
          </cell>
        </row>
        <row r="462">
          <cell r="N462">
            <v>92257</v>
          </cell>
          <cell r="O462" t="str">
            <v>Colorado River</v>
          </cell>
        </row>
        <row r="463">
          <cell r="N463">
            <v>92258</v>
          </cell>
          <cell r="O463" t="str">
            <v>Colorado River</v>
          </cell>
        </row>
        <row r="464">
          <cell r="N464">
            <v>92259</v>
          </cell>
          <cell r="O464" t="str">
            <v>Colorado River</v>
          </cell>
        </row>
        <row r="465">
          <cell r="N465">
            <v>92260</v>
          </cell>
          <cell r="O465" t="str">
            <v>Colorado River</v>
          </cell>
        </row>
        <row r="466">
          <cell r="N466">
            <v>92262</v>
          </cell>
          <cell r="O466" t="str">
            <v>Colorado River</v>
          </cell>
        </row>
        <row r="467">
          <cell r="N467">
            <v>92264</v>
          </cell>
          <cell r="O467" t="str">
            <v>Colorado River</v>
          </cell>
        </row>
        <row r="468">
          <cell r="N468">
            <v>92266</v>
          </cell>
          <cell r="O468" t="str">
            <v>Colorado River</v>
          </cell>
        </row>
        <row r="469">
          <cell r="N469">
            <v>92267</v>
          </cell>
          <cell r="O469" t="str">
            <v>Colorado River</v>
          </cell>
        </row>
        <row r="470">
          <cell r="N470">
            <v>92268</v>
          </cell>
          <cell r="O470" t="str">
            <v>Colorado River</v>
          </cell>
        </row>
        <row r="471">
          <cell r="N471">
            <v>92270</v>
          </cell>
          <cell r="O471" t="str">
            <v>Colorado River</v>
          </cell>
        </row>
        <row r="472">
          <cell r="N472">
            <v>92273</v>
          </cell>
          <cell r="O472" t="str">
            <v>Colorado River</v>
          </cell>
        </row>
        <row r="473">
          <cell r="N473">
            <v>92274</v>
          </cell>
          <cell r="O473" t="str">
            <v>Colorado River</v>
          </cell>
        </row>
        <row r="474">
          <cell r="N474">
            <v>92275</v>
          </cell>
          <cell r="O474" t="str">
            <v>Colorado River</v>
          </cell>
        </row>
        <row r="475">
          <cell r="N475">
            <v>92276</v>
          </cell>
          <cell r="O475" t="str">
            <v>Colorado River</v>
          </cell>
        </row>
        <row r="476">
          <cell r="N476">
            <v>92277</v>
          </cell>
          <cell r="O476" t="str">
            <v>Colorado River</v>
          </cell>
        </row>
        <row r="477">
          <cell r="N477">
            <v>92278</v>
          </cell>
          <cell r="O477" t="str">
            <v>Colorado River</v>
          </cell>
        </row>
        <row r="478">
          <cell r="N478">
            <v>92280</v>
          </cell>
          <cell r="O478" t="str">
            <v>Colorado River</v>
          </cell>
        </row>
        <row r="479">
          <cell r="N479">
            <v>92281</v>
          </cell>
          <cell r="O479" t="str">
            <v>Colorado River</v>
          </cell>
        </row>
        <row r="480">
          <cell r="N480">
            <v>92282</v>
          </cell>
          <cell r="O480" t="str">
            <v>Colorado River</v>
          </cell>
        </row>
        <row r="481">
          <cell r="N481">
            <v>92283</v>
          </cell>
          <cell r="O481" t="str">
            <v>Colorado River</v>
          </cell>
        </row>
        <row r="482">
          <cell r="N482">
            <v>92284</v>
          </cell>
          <cell r="O482" t="str">
            <v>Colorado River</v>
          </cell>
        </row>
        <row r="483">
          <cell r="N483">
            <v>92285</v>
          </cell>
          <cell r="O483" t="str">
            <v>Colorado River</v>
          </cell>
        </row>
        <row r="484">
          <cell r="N484">
            <v>92301</v>
          </cell>
          <cell r="O484" t="str">
            <v>South Lahontan</v>
          </cell>
        </row>
        <row r="485">
          <cell r="N485">
            <v>92304</v>
          </cell>
          <cell r="O485" t="str">
            <v>Colorado River</v>
          </cell>
        </row>
        <row r="486">
          <cell r="N486">
            <v>92305</v>
          </cell>
          <cell r="O486" t="str">
            <v>South Coast</v>
          </cell>
        </row>
        <row r="487">
          <cell r="N487">
            <v>92307</v>
          </cell>
          <cell r="O487" t="str">
            <v>South Lahontan</v>
          </cell>
        </row>
        <row r="488">
          <cell r="N488">
            <v>92308</v>
          </cell>
          <cell r="O488" t="str">
            <v>South Lahontan</v>
          </cell>
        </row>
        <row r="489">
          <cell r="N489">
            <v>92309</v>
          </cell>
          <cell r="O489" t="str">
            <v>South Lahontan</v>
          </cell>
        </row>
        <row r="490">
          <cell r="N490">
            <v>92310</v>
          </cell>
          <cell r="O490" t="str">
            <v>South Lahontan</v>
          </cell>
        </row>
        <row r="491">
          <cell r="N491">
            <v>92311</v>
          </cell>
          <cell r="O491" t="str">
            <v>South Lahontan</v>
          </cell>
        </row>
        <row r="492">
          <cell r="N492">
            <v>92313</v>
          </cell>
          <cell r="O492" t="str">
            <v>South Coast</v>
          </cell>
        </row>
        <row r="493">
          <cell r="N493">
            <v>92314</v>
          </cell>
          <cell r="O493" t="str">
            <v>South Coast</v>
          </cell>
        </row>
        <row r="494">
          <cell r="N494">
            <v>92315</v>
          </cell>
          <cell r="O494" t="str">
            <v>South Coast</v>
          </cell>
        </row>
        <row r="495">
          <cell r="N495">
            <v>92316</v>
          </cell>
          <cell r="O495" t="str">
            <v>South Coast</v>
          </cell>
        </row>
        <row r="496">
          <cell r="N496">
            <v>92317</v>
          </cell>
          <cell r="O496" t="str">
            <v>South Coast</v>
          </cell>
        </row>
        <row r="497">
          <cell r="N497">
            <v>92318</v>
          </cell>
          <cell r="O497" t="str">
            <v>South Coast</v>
          </cell>
        </row>
        <row r="498">
          <cell r="N498">
            <v>92320</v>
          </cell>
          <cell r="O498" t="str">
            <v>South Coast</v>
          </cell>
        </row>
        <row r="499">
          <cell r="N499">
            <v>92321</v>
          </cell>
          <cell r="O499" t="str">
            <v>South Lahontan</v>
          </cell>
        </row>
        <row r="500">
          <cell r="N500">
            <v>92322</v>
          </cell>
          <cell r="O500" t="str">
            <v>South Lahontan</v>
          </cell>
        </row>
        <row r="501">
          <cell r="N501">
            <v>92324</v>
          </cell>
          <cell r="O501" t="str">
            <v>South Coast</v>
          </cell>
        </row>
        <row r="502">
          <cell r="N502">
            <v>92325</v>
          </cell>
          <cell r="O502" t="str">
            <v>South Lahontan</v>
          </cell>
        </row>
        <row r="503">
          <cell r="N503">
            <v>92327</v>
          </cell>
          <cell r="O503" t="str">
            <v>South Lahontan</v>
          </cell>
        </row>
        <row r="504">
          <cell r="N504">
            <v>92328</v>
          </cell>
          <cell r="O504" t="str">
            <v>South Lahontan</v>
          </cell>
        </row>
        <row r="505">
          <cell r="N505">
            <v>92332</v>
          </cell>
          <cell r="O505" t="str">
            <v>Colorado River</v>
          </cell>
        </row>
        <row r="506">
          <cell r="N506">
            <v>92333</v>
          </cell>
          <cell r="O506" t="str">
            <v>South Coast</v>
          </cell>
        </row>
        <row r="507">
          <cell r="N507">
            <v>92335</v>
          </cell>
          <cell r="O507" t="str">
            <v>South Coast</v>
          </cell>
        </row>
        <row r="508">
          <cell r="N508">
            <v>92336</v>
          </cell>
          <cell r="O508" t="str">
            <v>South Coast</v>
          </cell>
        </row>
        <row r="509">
          <cell r="N509">
            <v>92337</v>
          </cell>
          <cell r="O509" t="str">
            <v>South Coast</v>
          </cell>
        </row>
        <row r="510">
          <cell r="N510">
            <v>92338</v>
          </cell>
          <cell r="O510" t="str">
            <v>South Lahontan</v>
          </cell>
        </row>
        <row r="511">
          <cell r="N511">
            <v>92339</v>
          </cell>
          <cell r="O511" t="str">
            <v>South Coast</v>
          </cell>
        </row>
        <row r="512">
          <cell r="N512">
            <v>92341</v>
          </cell>
          <cell r="O512" t="str">
            <v>South Lahontan</v>
          </cell>
        </row>
        <row r="513">
          <cell r="N513">
            <v>92342</v>
          </cell>
          <cell r="O513" t="str">
            <v>South Lahontan</v>
          </cell>
        </row>
        <row r="514">
          <cell r="N514">
            <v>92344</v>
          </cell>
          <cell r="O514" t="str">
            <v>South Lahontan</v>
          </cell>
        </row>
        <row r="515">
          <cell r="N515">
            <v>92345</v>
          </cell>
          <cell r="O515" t="str">
            <v>South Lahontan</v>
          </cell>
        </row>
        <row r="516">
          <cell r="N516">
            <v>92346</v>
          </cell>
          <cell r="O516" t="str">
            <v>South Coast</v>
          </cell>
        </row>
        <row r="517">
          <cell r="N517">
            <v>92347</v>
          </cell>
          <cell r="O517" t="str">
            <v>South Lahontan</v>
          </cell>
        </row>
        <row r="518">
          <cell r="N518">
            <v>92350</v>
          </cell>
          <cell r="O518" t="str">
            <v>South Coast</v>
          </cell>
        </row>
        <row r="519">
          <cell r="N519">
            <v>92352</v>
          </cell>
          <cell r="O519" t="str">
            <v>South Lahontan</v>
          </cell>
        </row>
        <row r="520">
          <cell r="N520">
            <v>92354</v>
          </cell>
          <cell r="O520" t="str">
            <v>South Coast</v>
          </cell>
        </row>
        <row r="521">
          <cell r="N521">
            <v>92356</v>
          </cell>
          <cell r="O521" t="str">
            <v>Colorado River</v>
          </cell>
        </row>
        <row r="522">
          <cell r="N522">
            <v>92358</v>
          </cell>
          <cell r="O522" t="str">
            <v>South Coast</v>
          </cell>
        </row>
        <row r="523">
          <cell r="N523">
            <v>92359</v>
          </cell>
          <cell r="O523" t="str">
            <v>South Coast</v>
          </cell>
        </row>
        <row r="524">
          <cell r="N524">
            <v>92363</v>
          </cell>
          <cell r="O524" t="str">
            <v>Colorado River</v>
          </cell>
        </row>
        <row r="525">
          <cell r="N525">
            <v>92364</v>
          </cell>
          <cell r="O525" t="str">
            <v>South Lahontan</v>
          </cell>
        </row>
        <row r="526">
          <cell r="N526">
            <v>92365</v>
          </cell>
          <cell r="O526" t="str">
            <v>South Lahontan</v>
          </cell>
        </row>
        <row r="527">
          <cell r="N527">
            <v>92368</v>
          </cell>
          <cell r="O527" t="str">
            <v>South Lahontan</v>
          </cell>
        </row>
        <row r="528">
          <cell r="N528">
            <v>92371</v>
          </cell>
          <cell r="O528" t="str">
            <v>South Lahontan</v>
          </cell>
        </row>
        <row r="529">
          <cell r="N529">
            <v>92372</v>
          </cell>
          <cell r="O529" t="str">
            <v>South Lahontan</v>
          </cell>
        </row>
        <row r="530">
          <cell r="N530">
            <v>92373</v>
          </cell>
          <cell r="O530" t="str">
            <v>South Coast</v>
          </cell>
        </row>
        <row r="531">
          <cell r="N531">
            <v>92374</v>
          </cell>
          <cell r="O531" t="str">
            <v>South Coast</v>
          </cell>
        </row>
        <row r="532">
          <cell r="N532">
            <v>92376</v>
          </cell>
          <cell r="O532" t="str">
            <v>South Coast</v>
          </cell>
        </row>
        <row r="533">
          <cell r="N533">
            <v>92377</v>
          </cell>
          <cell r="O533" t="str">
            <v>South Coast</v>
          </cell>
        </row>
        <row r="534">
          <cell r="N534">
            <v>92378</v>
          </cell>
          <cell r="O534" t="str">
            <v>South Coast</v>
          </cell>
        </row>
        <row r="535">
          <cell r="N535">
            <v>92382</v>
          </cell>
          <cell r="O535" t="str">
            <v>South Coast</v>
          </cell>
        </row>
        <row r="536">
          <cell r="N536">
            <v>92384</v>
          </cell>
          <cell r="O536" t="str">
            <v>South Lahontan</v>
          </cell>
        </row>
        <row r="537">
          <cell r="N537">
            <v>92385</v>
          </cell>
          <cell r="O537" t="str">
            <v>South Coast</v>
          </cell>
        </row>
        <row r="538">
          <cell r="N538">
            <v>92386</v>
          </cell>
          <cell r="O538" t="str">
            <v>South Coast</v>
          </cell>
        </row>
        <row r="539">
          <cell r="N539">
            <v>92389</v>
          </cell>
          <cell r="O539" t="str">
            <v>South Lahontan</v>
          </cell>
        </row>
        <row r="540">
          <cell r="N540">
            <v>92391</v>
          </cell>
          <cell r="O540" t="str">
            <v>South Lahontan</v>
          </cell>
        </row>
        <row r="541">
          <cell r="N541">
            <v>92392</v>
          </cell>
          <cell r="O541" t="str">
            <v>South Lahontan</v>
          </cell>
        </row>
        <row r="542">
          <cell r="N542">
            <v>92394</v>
          </cell>
          <cell r="O542" t="str">
            <v>South Lahontan</v>
          </cell>
        </row>
        <row r="543">
          <cell r="N543">
            <v>92395</v>
          </cell>
          <cell r="O543" t="str">
            <v>South Lahontan</v>
          </cell>
        </row>
        <row r="544">
          <cell r="N544">
            <v>92397</v>
          </cell>
          <cell r="O544" t="str">
            <v>South Lahontan</v>
          </cell>
        </row>
        <row r="545">
          <cell r="N545">
            <v>92398</v>
          </cell>
          <cell r="O545" t="str">
            <v>South Lahontan</v>
          </cell>
        </row>
        <row r="546">
          <cell r="N546">
            <v>92399</v>
          </cell>
          <cell r="O546" t="str">
            <v>South Coast</v>
          </cell>
        </row>
        <row r="547">
          <cell r="N547">
            <v>92401</v>
          </cell>
          <cell r="O547" t="str">
            <v>South Coast</v>
          </cell>
        </row>
        <row r="548">
          <cell r="N548">
            <v>92404</v>
          </cell>
          <cell r="O548" t="str">
            <v>South Coast</v>
          </cell>
        </row>
        <row r="549">
          <cell r="N549">
            <v>92405</v>
          </cell>
          <cell r="O549" t="str">
            <v>South Coast</v>
          </cell>
        </row>
        <row r="550">
          <cell r="N550">
            <v>92407</v>
          </cell>
          <cell r="O550" t="str">
            <v>South Coast</v>
          </cell>
        </row>
        <row r="551">
          <cell r="N551">
            <v>92408</v>
          </cell>
          <cell r="O551" t="str">
            <v>South Coast</v>
          </cell>
        </row>
        <row r="552">
          <cell r="N552">
            <v>92410</v>
          </cell>
          <cell r="O552" t="str">
            <v>South Coast</v>
          </cell>
        </row>
        <row r="553">
          <cell r="N553">
            <v>92411</v>
          </cell>
          <cell r="O553" t="str">
            <v>South Coast</v>
          </cell>
        </row>
        <row r="554">
          <cell r="N554">
            <v>92415</v>
          </cell>
          <cell r="O554" t="str">
            <v>South Coast</v>
          </cell>
        </row>
        <row r="555">
          <cell r="N555">
            <v>92501</v>
          </cell>
          <cell r="O555" t="str">
            <v>South Coast</v>
          </cell>
        </row>
        <row r="556">
          <cell r="N556">
            <v>92503</v>
          </cell>
          <cell r="O556" t="str">
            <v>South Coast</v>
          </cell>
        </row>
        <row r="557">
          <cell r="N557">
            <v>92504</v>
          </cell>
          <cell r="O557" t="str">
            <v>South Coast</v>
          </cell>
        </row>
        <row r="558">
          <cell r="N558">
            <v>92505</v>
          </cell>
          <cell r="O558" t="str">
            <v>South Coast</v>
          </cell>
        </row>
        <row r="559">
          <cell r="N559">
            <v>92506</v>
          </cell>
          <cell r="O559" t="str">
            <v>South Coast</v>
          </cell>
        </row>
        <row r="560">
          <cell r="N560">
            <v>92507</v>
          </cell>
          <cell r="O560" t="str">
            <v>South Coast</v>
          </cell>
        </row>
        <row r="561">
          <cell r="N561">
            <v>92508</v>
          </cell>
          <cell r="O561" t="str">
            <v>South Coast</v>
          </cell>
        </row>
        <row r="562">
          <cell r="N562">
            <v>92509</v>
          </cell>
          <cell r="O562" t="str">
            <v>South Coast</v>
          </cell>
        </row>
        <row r="563">
          <cell r="N563">
            <v>92518</v>
          </cell>
          <cell r="O563" t="str">
            <v>South Coast</v>
          </cell>
        </row>
        <row r="564">
          <cell r="N564">
            <v>92521</v>
          </cell>
          <cell r="O564" t="str">
            <v>South Coast</v>
          </cell>
        </row>
        <row r="565">
          <cell r="N565">
            <v>92530</v>
          </cell>
          <cell r="O565" t="str">
            <v>South Coast</v>
          </cell>
        </row>
        <row r="566">
          <cell r="N566">
            <v>92532</v>
          </cell>
          <cell r="O566" t="str">
            <v>South Coast</v>
          </cell>
        </row>
        <row r="567">
          <cell r="N567">
            <v>92536</v>
          </cell>
          <cell r="O567" t="str">
            <v>South Coast</v>
          </cell>
        </row>
        <row r="568">
          <cell r="N568">
            <v>92539</v>
          </cell>
          <cell r="O568" t="str">
            <v>South Coast</v>
          </cell>
        </row>
        <row r="569">
          <cell r="N569">
            <v>92543</v>
          </cell>
          <cell r="O569" t="str">
            <v>South Coast</v>
          </cell>
        </row>
        <row r="570">
          <cell r="N570">
            <v>92544</v>
          </cell>
          <cell r="O570" t="str">
            <v>South Coast</v>
          </cell>
        </row>
        <row r="571">
          <cell r="N571">
            <v>92545</v>
          </cell>
          <cell r="O571" t="str">
            <v>South Coast</v>
          </cell>
        </row>
        <row r="572">
          <cell r="N572">
            <v>92548</v>
          </cell>
          <cell r="O572" t="str">
            <v>South Coast</v>
          </cell>
        </row>
        <row r="573">
          <cell r="N573">
            <v>92549</v>
          </cell>
          <cell r="O573" t="str">
            <v>South Coast</v>
          </cell>
        </row>
        <row r="574">
          <cell r="N574">
            <v>92551</v>
          </cell>
          <cell r="O574" t="str">
            <v>South Coast</v>
          </cell>
        </row>
        <row r="575">
          <cell r="N575">
            <v>92553</v>
          </cell>
          <cell r="O575" t="str">
            <v>South Coast</v>
          </cell>
        </row>
        <row r="576">
          <cell r="N576">
            <v>92555</v>
          </cell>
          <cell r="O576" t="str">
            <v>South Coast</v>
          </cell>
        </row>
        <row r="577">
          <cell r="N577">
            <v>92557</v>
          </cell>
          <cell r="O577" t="str">
            <v>South Coast</v>
          </cell>
        </row>
        <row r="578">
          <cell r="N578">
            <v>92561</v>
          </cell>
          <cell r="O578" t="str">
            <v>South Coast</v>
          </cell>
        </row>
        <row r="579">
          <cell r="N579">
            <v>92562</v>
          </cell>
          <cell r="O579" t="str">
            <v>South Coast</v>
          </cell>
        </row>
        <row r="580">
          <cell r="N580">
            <v>92563</v>
          </cell>
          <cell r="O580" t="str">
            <v>South Coast</v>
          </cell>
        </row>
        <row r="581">
          <cell r="N581">
            <v>92567</v>
          </cell>
          <cell r="O581" t="str">
            <v>South Coast</v>
          </cell>
        </row>
        <row r="582">
          <cell r="N582">
            <v>92570</v>
          </cell>
          <cell r="O582" t="str">
            <v>South Coast</v>
          </cell>
        </row>
        <row r="583">
          <cell r="N583">
            <v>92571</v>
          </cell>
          <cell r="O583" t="str">
            <v>South Coast</v>
          </cell>
        </row>
        <row r="584">
          <cell r="N584">
            <v>92582</v>
          </cell>
          <cell r="O584" t="str">
            <v>South Coast</v>
          </cell>
        </row>
        <row r="585">
          <cell r="N585">
            <v>92583</v>
          </cell>
          <cell r="O585" t="str">
            <v>South Coast</v>
          </cell>
        </row>
        <row r="586">
          <cell r="N586">
            <v>92584</v>
          </cell>
          <cell r="O586" t="str">
            <v>South Coast</v>
          </cell>
        </row>
        <row r="587">
          <cell r="N587">
            <v>92585</v>
          </cell>
          <cell r="O587" t="str">
            <v>South Coast</v>
          </cell>
        </row>
        <row r="588">
          <cell r="N588">
            <v>92586</v>
          </cell>
          <cell r="O588" t="str">
            <v>South Coast</v>
          </cell>
        </row>
        <row r="589">
          <cell r="N589">
            <v>92587</v>
          </cell>
          <cell r="O589" t="str">
            <v>South Coast</v>
          </cell>
        </row>
        <row r="590">
          <cell r="N590">
            <v>92590</v>
          </cell>
          <cell r="O590" t="str">
            <v>South Coast</v>
          </cell>
        </row>
        <row r="591">
          <cell r="N591">
            <v>92591</v>
          </cell>
          <cell r="O591" t="str">
            <v>South Coast</v>
          </cell>
        </row>
        <row r="592">
          <cell r="N592">
            <v>92592</v>
          </cell>
          <cell r="O592" t="str">
            <v>South Coast</v>
          </cell>
        </row>
        <row r="593">
          <cell r="N593">
            <v>92595</v>
          </cell>
          <cell r="O593" t="str">
            <v>South Coast</v>
          </cell>
        </row>
        <row r="594">
          <cell r="N594">
            <v>92596</v>
          </cell>
          <cell r="O594" t="str">
            <v>South Coast</v>
          </cell>
        </row>
        <row r="595">
          <cell r="N595">
            <v>92602</v>
          </cell>
          <cell r="O595" t="str">
            <v>South Coast</v>
          </cell>
        </row>
        <row r="596">
          <cell r="N596">
            <v>92603</v>
          </cell>
          <cell r="O596" t="str">
            <v>South Coast</v>
          </cell>
        </row>
        <row r="597">
          <cell r="N597">
            <v>92604</v>
          </cell>
          <cell r="O597" t="str">
            <v>South Coast</v>
          </cell>
        </row>
        <row r="598">
          <cell r="N598">
            <v>92606</v>
          </cell>
          <cell r="O598" t="str">
            <v>South Coast</v>
          </cell>
        </row>
        <row r="599">
          <cell r="N599">
            <v>92610</v>
          </cell>
          <cell r="O599" t="str">
            <v>South Coast</v>
          </cell>
        </row>
        <row r="600">
          <cell r="N600">
            <v>92612</v>
          </cell>
          <cell r="O600" t="str">
            <v>South Coast</v>
          </cell>
        </row>
        <row r="601">
          <cell r="N601">
            <v>92614</v>
          </cell>
          <cell r="O601" t="str">
            <v>South Coast</v>
          </cell>
        </row>
        <row r="602">
          <cell r="N602">
            <v>92617</v>
          </cell>
          <cell r="O602" t="str">
            <v>South Coast</v>
          </cell>
        </row>
        <row r="603">
          <cell r="N603">
            <v>92618</v>
          </cell>
          <cell r="O603" t="str">
            <v>South Coast</v>
          </cell>
        </row>
        <row r="604">
          <cell r="N604">
            <v>92620</v>
          </cell>
          <cell r="O604" t="str">
            <v>South Coast</v>
          </cell>
        </row>
        <row r="605">
          <cell r="N605">
            <v>92624</v>
          </cell>
          <cell r="O605" t="str">
            <v>South Coast</v>
          </cell>
        </row>
        <row r="606">
          <cell r="N606">
            <v>92625</v>
          </cell>
          <cell r="O606" t="str">
            <v>South Coast</v>
          </cell>
        </row>
        <row r="607">
          <cell r="N607">
            <v>92626</v>
          </cell>
          <cell r="O607" t="str">
            <v>South Coast</v>
          </cell>
        </row>
        <row r="608">
          <cell r="N608">
            <v>92627</v>
          </cell>
          <cell r="O608" t="str">
            <v>South Coast</v>
          </cell>
        </row>
        <row r="609">
          <cell r="N609">
            <v>92628</v>
          </cell>
          <cell r="O609" t="str">
            <v>South Coast</v>
          </cell>
        </row>
        <row r="610">
          <cell r="N610">
            <v>92629</v>
          </cell>
          <cell r="O610" t="str">
            <v>South Coast</v>
          </cell>
        </row>
        <row r="611">
          <cell r="N611">
            <v>92630</v>
          </cell>
          <cell r="O611" t="str">
            <v>South Coast</v>
          </cell>
        </row>
        <row r="612">
          <cell r="N612">
            <v>92637</v>
          </cell>
          <cell r="O612" t="str">
            <v>South Coast</v>
          </cell>
        </row>
        <row r="613">
          <cell r="N613">
            <v>92646</v>
          </cell>
          <cell r="O613" t="str">
            <v>South Coast</v>
          </cell>
        </row>
        <row r="614">
          <cell r="N614">
            <v>92647</v>
          </cell>
          <cell r="O614" t="str">
            <v>South Coast</v>
          </cell>
        </row>
        <row r="615">
          <cell r="N615">
            <v>92648</v>
          </cell>
          <cell r="O615" t="str">
            <v>South Coast</v>
          </cell>
        </row>
        <row r="616">
          <cell r="N616">
            <v>92649</v>
          </cell>
          <cell r="O616" t="str">
            <v>South Coast</v>
          </cell>
        </row>
        <row r="617">
          <cell r="N617">
            <v>92651</v>
          </cell>
          <cell r="O617" t="str">
            <v>South Coast</v>
          </cell>
        </row>
        <row r="618">
          <cell r="N618">
            <v>92653</v>
          </cell>
          <cell r="O618" t="str">
            <v>South Coast</v>
          </cell>
        </row>
        <row r="619">
          <cell r="N619">
            <v>92655</v>
          </cell>
          <cell r="O619" t="str">
            <v>South Coast</v>
          </cell>
        </row>
        <row r="620">
          <cell r="N620">
            <v>92656</v>
          </cell>
          <cell r="O620" t="str">
            <v>South Coast</v>
          </cell>
        </row>
        <row r="621">
          <cell r="N621">
            <v>92657</v>
          </cell>
          <cell r="O621" t="str">
            <v>South Coast</v>
          </cell>
        </row>
        <row r="622">
          <cell r="N622">
            <v>92660</v>
          </cell>
          <cell r="O622" t="str">
            <v>South Coast</v>
          </cell>
        </row>
        <row r="623">
          <cell r="N623">
            <v>92661</v>
          </cell>
          <cell r="O623" t="str">
            <v>South Coast</v>
          </cell>
        </row>
        <row r="624">
          <cell r="N624">
            <v>92662</v>
          </cell>
          <cell r="O624" t="str">
            <v>South Coast</v>
          </cell>
        </row>
        <row r="625">
          <cell r="N625">
            <v>92663</v>
          </cell>
          <cell r="O625" t="str">
            <v>South Coast</v>
          </cell>
        </row>
        <row r="626">
          <cell r="N626">
            <v>92672</v>
          </cell>
          <cell r="O626" t="str">
            <v>South Coast</v>
          </cell>
        </row>
        <row r="627">
          <cell r="N627">
            <v>92673</v>
          </cell>
          <cell r="O627" t="str">
            <v>South Coast</v>
          </cell>
        </row>
        <row r="628">
          <cell r="N628">
            <v>92675</v>
          </cell>
          <cell r="O628" t="str">
            <v>South Coast</v>
          </cell>
        </row>
        <row r="629">
          <cell r="N629">
            <v>92676</v>
          </cell>
          <cell r="O629" t="str">
            <v>South Coast</v>
          </cell>
        </row>
        <row r="630">
          <cell r="N630">
            <v>92677</v>
          </cell>
          <cell r="O630" t="str">
            <v>South Coast</v>
          </cell>
        </row>
        <row r="631">
          <cell r="N631">
            <v>92678</v>
          </cell>
          <cell r="O631" t="str">
            <v>South Coast</v>
          </cell>
        </row>
        <row r="632">
          <cell r="N632">
            <v>92679</v>
          </cell>
          <cell r="O632" t="str">
            <v>South Coast</v>
          </cell>
        </row>
        <row r="633">
          <cell r="N633">
            <v>92683</v>
          </cell>
          <cell r="O633" t="str">
            <v>South Coast</v>
          </cell>
        </row>
        <row r="634">
          <cell r="N634">
            <v>92688</v>
          </cell>
          <cell r="O634" t="str">
            <v>South Coast</v>
          </cell>
        </row>
        <row r="635">
          <cell r="N635">
            <v>92691</v>
          </cell>
          <cell r="O635" t="str">
            <v>South Coast</v>
          </cell>
        </row>
        <row r="636">
          <cell r="N636">
            <v>92692</v>
          </cell>
          <cell r="O636" t="str">
            <v>South Coast</v>
          </cell>
        </row>
        <row r="637">
          <cell r="N637">
            <v>92694</v>
          </cell>
          <cell r="O637" t="str">
            <v>South Coast</v>
          </cell>
        </row>
        <row r="638">
          <cell r="N638">
            <v>92697</v>
          </cell>
          <cell r="O638" t="str">
            <v>South Coast</v>
          </cell>
        </row>
        <row r="639">
          <cell r="N639">
            <v>92698</v>
          </cell>
          <cell r="O639" t="str">
            <v>South Coast</v>
          </cell>
        </row>
        <row r="640">
          <cell r="N640">
            <v>92701</v>
          </cell>
          <cell r="O640" t="str">
            <v>South Coast</v>
          </cell>
        </row>
        <row r="641">
          <cell r="N641">
            <v>92703</v>
          </cell>
          <cell r="O641" t="str">
            <v>South Coast</v>
          </cell>
        </row>
        <row r="642">
          <cell r="N642">
            <v>92704</v>
          </cell>
          <cell r="O642" t="str">
            <v>South Coast</v>
          </cell>
        </row>
        <row r="643">
          <cell r="N643">
            <v>92705</v>
          </cell>
          <cell r="O643" t="str">
            <v>South Coast</v>
          </cell>
        </row>
        <row r="644">
          <cell r="N644">
            <v>92706</v>
          </cell>
          <cell r="O644" t="str">
            <v>South Coast</v>
          </cell>
        </row>
        <row r="645">
          <cell r="N645">
            <v>92707</v>
          </cell>
          <cell r="O645" t="str">
            <v>South Coast</v>
          </cell>
        </row>
        <row r="646">
          <cell r="N646">
            <v>92708</v>
          </cell>
          <cell r="O646" t="str">
            <v>South Coast</v>
          </cell>
        </row>
        <row r="647">
          <cell r="N647">
            <v>92780</v>
          </cell>
          <cell r="O647" t="str">
            <v>South Coast</v>
          </cell>
        </row>
        <row r="648">
          <cell r="N648">
            <v>92782</v>
          </cell>
          <cell r="O648" t="str">
            <v>South Coast</v>
          </cell>
        </row>
        <row r="649">
          <cell r="N649">
            <v>92801</v>
          </cell>
          <cell r="O649" t="str">
            <v>South Coast</v>
          </cell>
        </row>
        <row r="650">
          <cell r="N650">
            <v>92802</v>
          </cell>
          <cell r="O650" t="str">
            <v>South Coast</v>
          </cell>
        </row>
        <row r="651">
          <cell r="N651">
            <v>92804</v>
          </cell>
          <cell r="O651" t="str">
            <v>South Coast</v>
          </cell>
        </row>
        <row r="652">
          <cell r="N652">
            <v>92805</v>
          </cell>
          <cell r="O652" t="str">
            <v>South Coast</v>
          </cell>
        </row>
        <row r="653">
          <cell r="N653">
            <v>92806</v>
          </cell>
          <cell r="O653" t="str">
            <v>South Coast</v>
          </cell>
        </row>
        <row r="654">
          <cell r="N654">
            <v>92807</v>
          </cell>
          <cell r="O654" t="str">
            <v>South Coast</v>
          </cell>
        </row>
        <row r="655">
          <cell r="N655">
            <v>92808</v>
          </cell>
          <cell r="O655" t="str">
            <v>South Coast</v>
          </cell>
        </row>
        <row r="656">
          <cell r="N656">
            <v>92821</v>
          </cell>
          <cell r="O656" t="str">
            <v>South Coast</v>
          </cell>
        </row>
        <row r="657">
          <cell r="N657">
            <v>92822</v>
          </cell>
          <cell r="O657" t="str">
            <v>South Coast</v>
          </cell>
        </row>
        <row r="658">
          <cell r="N658">
            <v>92823</v>
          </cell>
          <cell r="O658" t="str">
            <v>South Coast</v>
          </cell>
        </row>
        <row r="659">
          <cell r="N659">
            <v>92831</v>
          </cell>
          <cell r="O659" t="str">
            <v>South Coast</v>
          </cell>
        </row>
        <row r="660">
          <cell r="N660">
            <v>92832</v>
          </cell>
          <cell r="O660" t="str">
            <v>South Coast</v>
          </cell>
        </row>
        <row r="661">
          <cell r="N661">
            <v>92833</v>
          </cell>
          <cell r="O661" t="str">
            <v>South Coast</v>
          </cell>
        </row>
        <row r="662">
          <cell r="N662">
            <v>92835</v>
          </cell>
          <cell r="O662" t="str">
            <v>South Coast</v>
          </cell>
        </row>
        <row r="663">
          <cell r="N663">
            <v>92840</v>
          </cell>
          <cell r="O663" t="str">
            <v>South Coast</v>
          </cell>
        </row>
        <row r="664">
          <cell r="N664">
            <v>92841</v>
          </cell>
          <cell r="O664" t="str">
            <v>South Coast</v>
          </cell>
        </row>
        <row r="665">
          <cell r="N665">
            <v>92843</v>
          </cell>
          <cell r="O665" t="str">
            <v>South Coast</v>
          </cell>
        </row>
        <row r="666">
          <cell r="N666">
            <v>92844</v>
          </cell>
          <cell r="O666" t="str">
            <v>South Coast</v>
          </cell>
        </row>
        <row r="667">
          <cell r="N667">
            <v>92845</v>
          </cell>
          <cell r="O667" t="str">
            <v>South Coast</v>
          </cell>
        </row>
        <row r="668">
          <cell r="N668">
            <v>92860</v>
          </cell>
          <cell r="O668" t="str">
            <v>South Coast</v>
          </cell>
        </row>
        <row r="669">
          <cell r="N669">
            <v>92861</v>
          </cell>
          <cell r="O669" t="str">
            <v>South Coast</v>
          </cell>
        </row>
        <row r="670">
          <cell r="N670">
            <v>92863</v>
          </cell>
          <cell r="O670" t="str">
            <v>South Coast</v>
          </cell>
        </row>
        <row r="671">
          <cell r="N671">
            <v>92865</v>
          </cell>
          <cell r="O671" t="str">
            <v>South Coast</v>
          </cell>
        </row>
        <row r="672">
          <cell r="N672">
            <v>92866</v>
          </cell>
          <cell r="O672" t="str">
            <v>South Coast</v>
          </cell>
        </row>
        <row r="673">
          <cell r="N673">
            <v>92867</v>
          </cell>
          <cell r="O673" t="str">
            <v>South Coast</v>
          </cell>
        </row>
        <row r="674">
          <cell r="N674">
            <v>92868</v>
          </cell>
          <cell r="O674" t="str">
            <v>South Coast</v>
          </cell>
        </row>
        <row r="675">
          <cell r="N675">
            <v>92869</v>
          </cell>
          <cell r="O675" t="str">
            <v>South Coast</v>
          </cell>
        </row>
        <row r="676">
          <cell r="N676">
            <v>92870</v>
          </cell>
          <cell r="O676" t="str">
            <v>South Coast</v>
          </cell>
        </row>
        <row r="677">
          <cell r="N677">
            <v>92871</v>
          </cell>
          <cell r="O677" t="str">
            <v>South Coast</v>
          </cell>
        </row>
        <row r="678">
          <cell r="N678">
            <v>92879</v>
          </cell>
          <cell r="O678" t="str">
            <v>South Coast</v>
          </cell>
        </row>
        <row r="679">
          <cell r="N679">
            <v>92880</v>
          </cell>
          <cell r="O679" t="str">
            <v>South Coast</v>
          </cell>
        </row>
        <row r="680">
          <cell r="N680">
            <v>92881</v>
          </cell>
          <cell r="O680" t="str">
            <v>South Coast</v>
          </cell>
        </row>
        <row r="681">
          <cell r="N681">
            <v>92882</v>
          </cell>
          <cell r="O681" t="str">
            <v>South Coast</v>
          </cell>
        </row>
        <row r="682">
          <cell r="N682">
            <v>92883</v>
          </cell>
          <cell r="O682" t="str">
            <v>South Coast</v>
          </cell>
        </row>
        <row r="683">
          <cell r="N683">
            <v>92886</v>
          </cell>
          <cell r="O683" t="str">
            <v>South Coast</v>
          </cell>
        </row>
        <row r="684">
          <cell r="N684">
            <v>92887</v>
          </cell>
          <cell r="O684" t="str">
            <v>South Coast</v>
          </cell>
        </row>
        <row r="685">
          <cell r="N685">
            <v>93001</v>
          </cell>
          <cell r="O685" t="str">
            <v>South Coast</v>
          </cell>
        </row>
        <row r="686">
          <cell r="N686">
            <v>93003</v>
          </cell>
          <cell r="O686" t="str">
            <v>South Coast</v>
          </cell>
        </row>
        <row r="687">
          <cell r="N687">
            <v>93004</v>
          </cell>
          <cell r="O687" t="str">
            <v>South Coast</v>
          </cell>
        </row>
        <row r="688">
          <cell r="N688">
            <v>93009</v>
          </cell>
          <cell r="O688" t="str">
            <v>South Coast</v>
          </cell>
        </row>
        <row r="689">
          <cell r="N689">
            <v>93010</v>
          </cell>
          <cell r="O689" t="str">
            <v>South Coast</v>
          </cell>
        </row>
        <row r="690">
          <cell r="N690">
            <v>93012</v>
          </cell>
          <cell r="O690" t="str">
            <v>South Coast</v>
          </cell>
        </row>
        <row r="691">
          <cell r="N691">
            <v>93013</v>
          </cell>
          <cell r="O691" t="str">
            <v>Central Coast</v>
          </cell>
        </row>
        <row r="692">
          <cell r="N692">
            <v>93015</v>
          </cell>
          <cell r="O692" t="str">
            <v>South Coast</v>
          </cell>
        </row>
        <row r="693">
          <cell r="N693">
            <v>93021</v>
          </cell>
          <cell r="O693" t="str">
            <v>South Coast</v>
          </cell>
        </row>
        <row r="694">
          <cell r="N694">
            <v>93022</v>
          </cell>
          <cell r="O694" t="str">
            <v>South Coast</v>
          </cell>
        </row>
        <row r="695">
          <cell r="N695">
            <v>93023</v>
          </cell>
          <cell r="O695" t="str">
            <v>South Coast</v>
          </cell>
        </row>
        <row r="696">
          <cell r="N696">
            <v>93030</v>
          </cell>
          <cell r="O696" t="str">
            <v>South Coast</v>
          </cell>
        </row>
        <row r="697">
          <cell r="N697">
            <v>93033</v>
          </cell>
          <cell r="O697" t="str">
            <v>South Coast</v>
          </cell>
        </row>
        <row r="698">
          <cell r="N698">
            <v>93035</v>
          </cell>
          <cell r="O698" t="str">
            <v>South Coast</v>
          </cell>
        </row>
        <row r="699">
          <cell r="N699">
            <v>93036</v>
          </cell>
          <cell r="O699" t="str">
            <v>South Coast</v>
          </cell>
        </row>
        <row r="700">
          <cell r="N700">
            <v>93040</v>
          </cell>
          <cell r="O700" t="str">
            <v>South Coast</v>
          </cell>
        </row>
        <row r="701">
          <cell r="N701">
            <v>93041</v>
          </cell>
          <cell r="O701" t="str">
            <v>South Coast</v>
          </cell>
        </row>
        <row r="702">
          <cell r="N702">
            <v>93042</v>
          </cell>
          <cell r="O702" t="str">
            <v>South Coast</v>
          </cell>
        </row>
        <row r="703">
          <cell r="N703">
            <v>93043</v>
          </cell>
          <cell r="O703" t="str">
            <v>South Coast</v>
          </cell>
        </row>
        <row r="704">
          <cell r="N704">
            <v>93060</v>
          </cell>
          <cell r="O704" t="str">
            <v>South Coast</v>
          </cell>
        </row>
        <row r="705">
          <cell r="N705">
            <v>93062</v>
          </cell>
          <cell r="O705" t="str">
            <v>South Coast</v>
          </cell>
        </row>
        <row r="706">
          <cell r="N706">
            <v>93063</v>
          </cell>
          <cell r="O706" t="str">
            <v>South Coast</v>
          </cell>
        </row>
        <row r="707">
          <cell r="N707">
            <v>93064</v>
          </cell>
          <cell r="O707" t="str">
            <v>South Coast</v>
          </cell>
        </row>
        <row r="708">
          <cell r="N708">
            <v>93065</v>
          </cell>
          <cell r="O708" t="str">
            <v>South Coast</v>
          </cell>
        </row>
        <row r="709">
          <cell r="N709">
            <v>93066</v>
          </cell>
          <cell r="O709" t="str">
            <v>South Coast</v>
          </cell>
        </row>
        <row r="710">
          <cell r="N710">
            <v>93067</v>
          </cell>
          <cell r="O710" t="str">
            <v>Central Coast</v>
          </cell>
        </row>
        <row r="711">
          <cell r="N711">
            <v>93101</v>
          </cell>
          <cell r="O711" t="str">
            <v>Central Coast</v>
          </cell>
        </row>
        <row r="712">
          <cell r="N712">
            <v>93102</v>
          </cell>
          <cell r="O712" t="str">
            <v>Central Coast</v>
          </cell>
        </row>
        <row r="713">
          <cell r="N713">
            <v>93103</v>
          </cell>
          <cell r="O713" t="str">
            <v>Central Coast</v>
          </cell>
        </row>
        <row r="714">
          <cell r="N714">
            <v>93105</v>
          </cell>
          <cell r="O714" t="str">
            <v>Central Coast</v>
          </cell>
        </row>
        <row r="715">
          <cell r="N715">
            <v>93106</v>
          </cell>
          <cell r="O715" t="str">
            <v>Central Coast</v>
          </cell>
        </row>
        <row r="716">
          <cell r="N716">
            <v>93107</v>
          </cell>
          <cell r="O716" t="str">
            <v>Central Coast</v>
          </cell>
        </row>
        <row r="717">
          <cell r="N717">
            <v>93108</v>
          </cell>
          <cell r="O717" t="str">
            <v>Central Coast</v>
          </cell>
        </row>
        <row r="718">
          <cell r="N718">
            <v>93109</v>
          </cell>
          <cell r="O718" t="str">
            <v>Central Coast</v>
          </cell>
        </row>
        <row r="719">
          <cell r="N719">
            <v>93110</v>
          </cell>
          <cell r="O719" t="str">
            <v>Central Coast</v>
          </cell>
        </row>
        <row r="720">
          <cell r="N720">
            <v>93111</v>
          </cell>
          <cell r="O720" t="str">
            <v>Central Coast</v>
          </cell>
        </row>
        <row r="721">
          <cell r="N721">
            <v>93117</v>
          </cell>
          <cell r="O721" t="str">
            <v>Central Coast</v>
          </cell>
        </row>
        <row r="722">
          <cell r="N722">
            <v>93130</v>
          </cell>
          <cell r="O722" t="str">
            <v>Central Coast</v>
          </cell>
        </row>
        <row r="723">
          <cell r="N723">
            <v>93201</v>
          </cell>
          <cell r="O723" t="str">
            <v>Tulare Lake</v>
          </cell>
        </row>
        <row r="724">
          <cell r="N724">
            <v>93202</v>
          </cell>
          <cell r="O724" t="str">
            <v>Tulare Lake</v>
          </cell>
        </row>
        <row r="725">
          <cell r="N725">
            <v>93203</v>
          </cell>
          <cell r="O725" t="str">
            <v>Tulare Lake</v>
          </cell>
        </row>
        <row r="726">
          <cell r="N726">
            <v>93204</v>
          </cell>
          <cell r="O726" t="str">
            <v>Tulare Lake</v>
          </cell>
        </row>
        <row r="727">
          <cell r="N727">
            <v>93205</v>
          </cell>
          <cell r="O727" t="str">
            <v>Tulare Lake</v>
          </cell>
        </row>
        <row r="728">
          <cell r="N728">
            <v>93206</v>
          </cell>
          <cell r="O728" t="str">
            <v>Tulare Lake</v>
          </cell>
        </row>
        <row r="729">
          <cell r="N729">
            <v>93207</v>
          </cell>
          <cell r="O729" t="str">
            <v>Tulare Lake</v>
          </cell>
        </row>
        <row r="730">
          <cell r="N730">
            <v>93208</v>
          </cell>
          <cell r="O730" t="str">
            <v>Tulare Lake</v>
          </cell>
        </row>
        <row r="731">
          <cell r="N731">
            <v>93210</v>
          </cell>
          <cell r="O731" t="str">
            <v>Tulare Lake</v>
          </cell>
        </row>
        <row r="732">
          <cell r="N732">
            <v>93212</v>
          </cell>
          <cell r="O732" t="str">
            <v>Tulare Lake</v>
          </cell>
        </row>
        <row r="733">
          <cell r="N733">
            <v>93215</v>
          </cell>
          <cell r="O733" t="str">
            <v>Tulare Lake</v>
          </cell>
        </row>
        <row r="734">
          <cell r="N734">
            <v>93216</v>
          </cell>
          <cell r="O734" t="str">
            <v>Tulare Lake</v>
          </cell>
        </row>
        <row r="735">
          <cell r="N735">
            <v>93218</v>
          </cell>
          <cell r="O735" t="str">
            <v>Tulare Lake</v>
          </cell>
        </row>
        <row r="736">
          <cell r="N736">
            <v>93219</v>
          </cell>
          <cell r="O736" t="str">
            <v>Tulare Lake</v>
          </cell>
        </row>
        <row r="737">
          <cell r="N737">
            <v>93220</v>
          </cell>
          <cell r="O737" t="str">
            <v>Tulare Lake</v>
          </cell>
        </row>
        <row r="738">
          <cell r="N738">
            <v>93221</v>
          </cell>
          <cell r="O738" t="str">
            <v>Tulare Lake</v>
          </cell>
        </row>
        <row r="739">
          <cell r="N739">
            <v>93222</v>
          </cell>
          <cell r="O739" t="str">
            <v>Tulare Lake</v>
          </cell>
        </row>
        <row r="740">
          <cell r="N740">
            <v>93223</v>
          </cell>
          <cell r="O740" t="str">
            <v>Tulare Lake</v>
          </cell>
        </row>
        <row r="741">
          <cell r="N741">
            <v>93224</v>
          </cell>
          <cell r="O741" t="str">
            <v>Tulare Lake</v>
          </cell>
        </row>
        <row r="742">
          <cell r="N742">
            <v>93225</v>
          </cell>
          <cell r="O742" t="str">
            <v>South Coast</v>
          </cell>
        </row>
        <row r="743">
          <cell r="N743">
            <v>93226</v>
          </cell>
          <cell r="O743" t="str">
            <v>Tulare Lake</v>
          </cell>
        </row>
        <row r="744">
          <cell r="N744">
            <v>93227</v>
          </cell>
          <cell r="O744" t="str">
            <v>Tulare Lake</v>
          </cell>
        </row>
        <row r="745">
          <cell r="N745">
            <v>93230</v>
          </cell>
          <cell r="O745" t="str">
            <v>Tulare Lake</v>
          </cell>
        </row>
        <row r="746">
          <cell r="N746">
            <v>93232</v>
          </cell>
          <cell r="O746" t="str">
            <v>Tulare Lake</v>
          </cell>
        </row>
        <row r="747">
          <cell r="N747">
            <v>93234</v>
          </cell>
          <cell r="O747" t="str">
            <v>Tulare Lake</v>
          </cell>
        </row>
        <row r="748">
          <cell r="N748">
            <v>93235</v>
          </cell>
          <cell r="O748" t="str">
            <v>Tulare Lake</v>
          </cell>
        </row>
        <row r="749">
          <cell r="N749">
            <v>93237</v>
          </cell>
          <cell r="O749" t="str">
            <v>Tulare Lake</v>
          </cell>
        </row>
        <row r="750">
          <cell r="N750">
            <v>93238</v>
          </cell>
          <cell r="O750" t="str">
            <v>Tulare Lake</v>
          </cell>
        </row>
        <row r="751">
          <cell r="N751">
            <v>93239</v>
          </cell>
          <cell r="O751" t="str">
            <v>Tulare Lake</v>
          </cell>
        </row>
        <row r="752">
          <cell r="N752">
            <v>93240</v>
          </cell>
          <cell r="O752" t="str">
            <v>Tulare Lake</v>
          </cell>
        </row>
        <row r="753">
          <cell r="N753">
            <v>93241</v>
          </cell>
          <cell r="O753" t="str">
            <v>Tulare Lake</v>
          </cell>
        </row>
        <row r="754">
          <cell r="N754">
            <v>93242</v>
          </cell>
          <cell r="O754" t="str">
            <v>Tulare Lake</v>
          </cell>
        </row>
        <row r="755">
          <cell r="N755">
            <v>93243</v>
          </cell>
          <cell r="O755" t="str">
            <v>South Coast</v>
          </cell>
        </row>
        <row r="756">
          <cell r="N756">
            <v>93244</v>
          </cell>
          <cell r="O756" t="str">
            <v>Tulare Lake</v>
          </cell>
        </row>
        <row r="757">
          <cell r="N757">
            <v>93245</v>
          </cell>
          <cell r="O757" t="str">
            <v>Tulare Lake</v>
          </cell>
        </row>
        <row r="758">
          <cell r="N758">
            <v>93246</v>
          </cell>
          <cell r="O758" t="str">
            <v>Central Coast</v>
          </cell>
        </row>
        <row r="759">
          <cell r="N759">
            <v>93247</v>
          </cell>
          <cell r="O759" t="str">
            <v>Tulare Lake</v>
          </cell>
        </row>
        <row r="760">
          <cell r="N760">
            <v>93249</v>
          </cell>
          <cell r="O760" t="str">
            <v>Tulare Lake</v>
          </cell>
        </row>
        <row r="761">
          <cell r="N761">
            <v>93250</v>
          </cell>
          <cell r="O761" t="str">
            <v>Tulare Lake</v>
          </cell>
        </row>
        <row r="762">
          <cell r="N762">
            <v>93251</v>
          </cell>
          <cell r="O762" t="str">
            <v>Tulare Lake</v>
          </cell>
        </row>
        <row r="763">
          <cell r="N763">
            <v>93252</v>
          </cell>
          <cell r="O763" t="str">
            <v>Central Coast</v>
          </cell>
        </row>
        <row r="764">
          <cell r="N764">
            <v>93254</v>
          </cell>
          <cell r="O764" t="str">
            <v>Central Coast</v>
          </cell>
        </row>
        <row r="765">
          <cell r="N765">
            <v>93255</v>
          </cell>
          <cell r="O765" t="str">
            <v>Tulare Lake</v>
          </cell>
        </row>
        <row r="766">
          <cell r="N766">
            <v>93256</v>
          </cell>
          <cell r="O766" t="str">
            <v>Tulare Lake</v>
          </cell>
        </row>
        <row r="767">
          <cell r="N767">
            <v>93257</v>
          </cell>
          <cell r="O767" t="str">
            <v>Tulare Lake</v>
          </cell>
        </row>
        <row r="768">
          <cell r="N768">
            <v>93258</v>
          </cell>
          <cell r="O768" t="str">
            <v>Tulare Lake</v>
          </cell>
        </row>
        <row r="769">
          <cell r="N769">
            <v>93260</v>
          </cell>
          <cell r="O769" t="str">
            <v>Tulare Lake</v>
          </cell>
        </row>
        <row r="770">
          <cell r="N770">
            <v>93261</v>
          </cell>
          <cell r="O770" t="str">
            <v>Tulare Lake</v>
          </cell>
        </row>
        <row r="771">
          <cell r="N771">
            <v>93262</v>
          </cell>
          <cell r="O771" t="str">
            <v>Tulare Lake</v>
          </cell>
        </row>
        <row r="772">
          <cell r="N772">
            <v>93263</v>
          </cell>
          <cell r="O772" t="str">
            <v>Tulare Lake</v>
          </cell>
        </row>
        <row r="773">
          <cell r="N773">
            <v>93265</v>
          </cell>
          <cell r="O773" t="str">
            <v>Tulare Lake</v>
          </cell>
        </row>
        <row r="774">
          <cell r="N774">
            <v>93266</v>
          </cell>
          <cell r="O774" t="str">
            <v>Tulare Lake</v>
          </cell>
        </row>
        <row r="775">
          <cell r="N775">
            <v>93267</v>
          </cell>
          <cell r="O775" t="str">
            <v>Tulare Lake</v>
          </cell>
        </row>
        <row r="776">
          <cell r="N776">
            <v>93268</v>
          </cell>
          <cell r="O776" t="str">
            <v>Tulare Lake</v>
          </cell>
        </row>
        <row r="777">
          <cell r="N777">
            <v>93270</v>
          </cell>
          <cell r="O777" t="str">
            <v>Tulare Lake</v>
          </cell>
        </row>
        <row r="778">
          <cell r="N778">
            <v>93271</v>
          </cell>
          <cell r="O778" t="str">
            <v>Tulare Lake</v>
          </cell>
        </row>
        <row r="779">
          <cell r="N779">
            <v>93272</v>
          </cell>
          <cell r="O779" t="str">
            <v>Tulare Lake</v>
          </cell>
        </row>
        <row r="780">
          <cell r="N780">
            <v>93274</v>
          </cell>
          <cell r="O780" t="str">
            <v>Tulare Lake</v>
          </cell>
        </row>
        <row r="781">
          <cell r="N781">
            <v>93275</v>
          </cell>
          <cell r="O781" t="str">
            <v>Tulare Lake</v>
          </cell>
        </row>
        <row r="782">
          <cell r="N782">
            <v>93276</v>
          </cell>
          <cell r="O782" t="str">
            <v>Tulare Lake</v>
          </cell>
        </row>
        <row r="783">
          <cell r="N783">
            <v>93277</v>
          </cell>
          <cell r="O783" t="str">
            <v>Tulare Lake</v>
          </cell>
        </row>
        <row r="784">
          <cell r="N784">
            <v>93278</v>
          </cell>
          <cell r="O784" t="str">
            <v>Tulare Lake</v>
          </cell>
        </row>
        <row r="785">
          <cell r="N785">
            <v>93279</v>
          </cell>
          <cell r="O785" t="str">
            <v>Tulare Lake</v>
          </cell>
        </row>
        <row r="786">
          <cell r="N786">
            <v>93280</v>
          </cell>
          <cell r="O786" t="str">
            <v>Tulare Lake</v>
          </cell>
        </row>
        <row r="787">
          <cell r="N787">
            <v>93283</v>
          </cell>
          <cell r="O787" t="str">
            <v>Tulare Lake</v>
          </cell>
        </row>
        <row r="788">
          <cell r="N788">
            <v>93285</v>
          </cell>
          <cell r="O788" t="str">
            <v>Tulare Lake</v>
          </cell>
        </row>
        <row r="789">
          <cell r="N789">
            <v>93286</v>
          </cell>
          <cell r="O789" t="str">
            <v>Tulare Lake</v>
          </cell>
        </row>
        <row r="790">
          <cell r="N790">
            <v>93287</v>
          </cell>
          <cell r="O790" t="str">
            <v>Tulare Lake</v>
          </cell>
        </row>
        <row r="791">
          <cell r="N791">
            <v>93291</v>
          </cell>
          <cell r="O791" t="str">
            <v>Tulare Lake</v>
          </cell>
        </row>
        <row r="792">
          <cell r="N792">
            <v>93292</v>
          </cell>
          <cell r="O792" t="str">
            <v>Tulare Lake</v>
          </cell>
        </row>
        <row r="793">
          <cell r="N793">
            <v>93301</v>
          </cell>
          <cell r="O793" t="str">
            <v>Tulare Lake</v>
          </cell>
        </row>
        <row r="794">
          <cell r="N794">
            <v>93302</v>
          </cell>
          <cell r="O794" t="str">
            <v>Tulare Lake</v>
          </cell>
        </row>
        <row r="795">
          <cell r="N795">
            <v>93303</v>
          </cell>
          <cell r="O795" t="str">
            <v>Tulare Lake</v>
          </cell>
        </row>
        <row r="796">
          <cell r="N796">
            <v>93304</v>
          </cell>
          <cell r="O796" t="str">
            <v>Tulare Lake</v>
          </cell>
        </row>
        <row r="797">
          <cell r="N797">
            <v>93305</v>
          </cell>
          <cell r="O797" t="str">
            <v>Tulare Lake</v>
          </cell>
        </row>
        <row r="798">
          <cell r="N798">
            <v>93306</v>
          </cell>
          <cell r="O798" t="str">
            <v>Tulare Lake</v>
          </cell>
        </row>
        <row r="799">
          <cell r="N799">
            <v>93307</v>
          </cell>
          <cell r="O799" t="str">
            <v>Tulare Lake</v>
          </cell>
        </row>
        <row r="800">
          <cell r="N800">
            <v>93308</v>
          </cell>
          <cell r="O800" t="str">
            <v>Tulare Lake</v>
          </cell>
        </row>
        <row r="801">
          <cell r="N801">
            <v>93309</v>
          </cell>
          <cell r="O801" t="str">
            <v>Tulare Lake</v>
          </cell>
        </row>
        <row r="802">
          <cell r="N802">
            <v>93311</v>
          </cell>
          <cell r="O802" t="str">
            <v>Tulare Lake</v>
          </cell>
        </row>
        <row r="803">
          <cell r="N803">
            <v>93312</v>
          </cell>
          <cell r="O803" t="str">
            <v>Tulare Lake</v>
          </cell>
        </row>
        <row r="804">
          <cell r="N804">
            <v>93313</v>
          </cell>
          <cell r="O804" t="str">
            <v>Tulare Lake</v>
          </cell>
        </row>
        <row r="805">
          <cell r="N805">
            <v>93314</v>
          </cell>
          <cell r="O805" t="str">
            <v>Tulare Lake</v>
          </cell>
        </row>
        <row r="806">
          <cell r="N806">
            <v>93380</v>
          </cell>
          <cell r="O806" t="str">
            <v>Tulare Lake</v>
          </cell>
        </row>
        <row r="807">
          <cell r="N807">
            <v>93383</v>
          </cell>
          <cell r="O807" t="str">
            <v>Tulare Lake</v>
          </cell>
        </row>
        <row r="808">
          <cell r="N808">
            <v>93384</v>
          </cell>
          <cell r="O808" t="str">
            <v>Tulare Lake</v>
          </cell>
        </row>
        <row r="809">
          <cell r="N809">
            <v>93385</v>
          </cell>
          <cell r="O809" t="str">
            <v>Tulare Lake</v>
          </cell>
        </row>
        <row r="810">
          <cell r="N810">
            <v>93386</v>
          </cell>
          <cell r="O810" t="str">
            <v>Tulare Lake</v>
          </cell>
        </row>
        <row r="811">
          <cell r="N811">
            <v>93387</v>
          </cell>
          <cell r="O811" t="str">
            <v>Tulare Lake</v>
          </cell>
        </row>
        <row r="812">
          <cell r="N812">
            <v>93388</v>
          </cell>
          <cell r="O812" t="str">
            <v>Tulare Lake</v>
          </cell>
        </row>
        <row r="813">
          <cell r="N813">
            <v>93389</v>
          </cell>
          <cell r="O813" t="str">
            <v>Tulare Lake</v>
          </cell>
        </row>
        <row r="814">
          <cell r="N814">
            <v>93390</v>
          </cell>
          <cell r="O814" t="str">
            <v>Tulare Lake</v>
          </cell>
        </row>
        <row r="815">
          <cell r="N815">
            <v>93401</v>
          </cell>
          <cell r="O815" t="str">
            <v>Central Coast</v>
          </cell>
        </row>
        <row r="816">
          <cell r="N816">
            <v>93402</v>
          </cell>
          <cell r="O816" t="str">
            <v>Central Coast</v>
          </cell>
        </row>
        <row r="817">
          <cell r="N817">
            <v>93403</v>
          </cell>
          <cell r="O817" t="str">
            <v>Central Coast</v>
          </cell>
        </row>
        <row r="818">
          <cell r="N818">
            <v>93405</v>
          </cell>
          <cell r="O818" t="str">
            <v>Central Coast</v>
          </cell>
        </row>
        <row r="819">
          <cell r="N819">
            <v>93406</v>
          </cell>
          <cell r="O819" t="str">
            <v>Central Coast</v>
          </cell>
        </row>
        <row r="820">
          <cell r="N820">
            <v>93407</v>
          </cell>
          <cell r="O820" t="str">
            <v>Central Coast</v>
          </cell>
        </row>
        <row r="821">
          <cell r="N821">
            <v>93408</v>
          </cell>
          <cell r="O821" t="str">
            <v>Central Coast</v>
          </cell>
        </row>
        <row r="822">
          <cell r="N822">
            <v>93409</v>
          </cell>
          <cell r="O822" t="str">
            <v>Central Coast</v>
          </cell>
        </row>
        <row r="823">
          <cell r="N823">
            <v>93410</v>
          </cell>
          <cell r="O823" t="str">
            <v>Central Coast</v>
          </cell>
        </row>
        <row r="824">
          <cell r="N824">
            <v>93412</v>
          </cell>
          <cell r="O824" t="str">
            <v>Central Coast</v>
          </cell>
        </row>
        <row r="825">
          <cell r="N825">
            <v>93420</v>
          </cell>
          <cell r="O825" t="str">
            <v>Central Coast</v>
          </cell>
        </row>
        <row r="826">
          <cell r="N826">
            <v>93421</v>
          </cell>
          <cell r="O826" t="str">
            <v>Central Coast</v>
          </cell>
        </row>
        <row r="827">
          <cell r="N827">
            <v>93422</v>
          </cell>
          <cell r="O827" t="str">
            <v>Central Coast</v>
          </cell>
        </row>
        <row r="828">
          <cell r="N828">
            <v>93423</v>
          </cell>
          <cell r="O828" t="str">
            <v>Central Coast</v>
          </cell>
        </row>
        <row r="829">
          <cell r="N829">
            <v>93424</v>
          </cell>
          <cell r="O829" t="str">
            <v>Central Coast</v>
          </cell>
        </row>
        <row r="830">
          <cell r="N830">
            <v>93426</v>
          </cell>
          <cell r="O830" t="str">
            <v>Central Coast</v>
          </cell>
        </row>
        <row r="831">
          <cell r="N831">
            <v>93427</v>
          </cell>
          <cell r="O831" t="str">
            <v>Central Coast</v>
          </cell>
        </row>
        <row r="832">
          <cell r="N832">
            <v>93428</v>
          </cell>
          <cell r="O832" t="str">
            <v>Central Coast</v>
          </cell>
        </row>
        <row r="833">
          <cell r="N833">
            <v>93429</v>
          </cell>
          <cell r="O833" t="str">
            <v>Central Coast</v>
          </cell>
        </row>
        <row r="834">
          <cell r="N834">
            <v>93430</v>
          </cell>
          <cell r="O834" t="str">
            <v>Central Coast</v>
          </cell>
        </row>
        <row r="835">
          <cell r="N835">
            <v>93432</v>
          </cell>
          <cell r="O835" t="str">
            <v>Central Coast</v>
          </cell>
        </row>
        <row r="836">
          <cell r="N836">
            <v>93433</v>
          </cell>
          <cell r="O836" t="str">
            <v>Central Coast</v>
          </cell>
        </row>
        <row r="837">
          <cell r="N837">
            <v>93434</v>
          </cell>
          <cell r="O837" t="str">
            <v>Central Coast</v>
          </cell>
        </row>
        <row r="838">
          <cell r="N838">
            <v>93435</v>
          </cell>
          <cell r="O838" t="str">
            <v>Central Coast</v>
          </cell>
        </row>
        <row r="839">
          <cell r="N839">
            <v>93436</v>
          </cell>
          <cell r="O839" t="str">
            <v>Central Coast</v>
          </cell>
        </row>
        <row r="840">
          <cell r="N840">
            <v>93437</v>
          </cell>
          <cell r="O840" t="str">
            <v>Central Coast</v>
          </cell>
        </row>
        <row r="841">
          <cell r="N841">
            <v>93438</v>
          </cell>
          <cell r="O841" t="str">
            <v>Central Coast</v>
          </cell>
        </row>
        <row r="842">
          <cell r="N842">
            <v>93440</v>
          </cell>
          <cell r="O842" t="str">
            <v>Central Coast</v>
          </cell>
        </row>
        <row r="843">
          <cell r="N843">
            <v>93441</v>
          </cell>
          <cell r="O843" t="str">
            <v>Central Coast</v>
          </cell>
        </row>
        <row r="844">
          <cell r="N844">
            <v>93442</v>
          </cell>
          <cell r="O844" t="str">
            <v>Central Coast</v>
          </cell>
        </row>
        <row r="845">
          <cell r="N845">
            <v>93443</v>
          </cell>
          <cell r="O845" t="str">
            <v>Central Coast</v>
          </cell>
        </row>
        <row r="846">
          <cell r="N846">
            <v>93444</v>
          </cell>
          <cell r="O846" t="str">
            <v>Central Coast</v>
          </cell>
        </row>
        <row r="847">
          <cell r="N847">
            <v>93445</v>
          </cell>
          <cell r="O847" t="str">
            <v>Central Coast</v>
          </cell>
        </row>
        <row r="848">
          <cell r="N848">
            <v>93446</v>
          </cell>
          <cell r="O848" t="str">
            <v>Central Coast</v>
          </cell>
        </row>
        <row r="849">
          <cell r="N849">
            <v>93447</v>
          </cell>
          <cell r="O849" t="str">
            <v>Central Coast</v>
          </cell>
        </row>
        <row r="850">
          <cell r="N850">
            <v>93448</v>
          </cell>
          <cell r="O850" t="str">
            <v>Central Coast</v>
          </cell>
        </row>
        <row r="851">
          <cell r="N851">
            <v>93449</v>
          </cell>
          <cell r="O851" t="str">
            <v>Central Coast</v>
          </cell>
        </row>
        <row r="852">
          <cell r="N852">
            <v>93450</v>
          </cell>
          <cell r="O852" t="str">
            <v>Central Coast</v>
          </cell>
        </row>
        <row r="853">
          <cell r="N853">
            <v>93451</v>
          </cell>
          <cell r="O853" t="str">
            <v>Central Coast</v>
          </cell>
        </row>
        <row r="854">
          <cell r="N854">
            <v>93452</v>
          </cell>
          <cell r="O854" t="str">
            <v>Central Coast</v>
          </cell>
        </row>
        <row r="855">
          <cell r="N855">
            <v>93453</v>
          </cell>
          <cell r="O855" t="str">
            <v>Central Coast</v>
          </cell>
        </row>
        <row r="856">
          <cell r="N856">
            <v>93454</v>
          </cell>
          <cell r="O856" t="str">
            <v>Central Coast</v>
          </cell>
        </row>
        <row r="857">
          <cell r="N857">
            <v>93455</v>
          </cell>
          <cell r="O857" t="str">
            <v>Central Coast</v>
          </cell>
        </row>
        <row r="858">
          <cell r="N858">
            <v>93456</v>
          </cell>
          <cell r="O858" t="str">
            <v>Central Coast</v>
          </cell>
        </row>
        <row r="859">
          <cell r="N859">
            <v>93457</v>
          </cell>
          <cell r="O859" t="str">
            <v>Central Coast</v>
          </cell>
        </row>
        <row r="860">
          <cell r="N860">
            <v>93458</v>
          </cell>
          <cell r="O860" t="str">
            <v>Central Coast</v>
          </cell>
        </row>
        <row r="861">
          <cell r="N861">
            <v>93460</v>
          </cell>
          <cell r="O861" t="str">
            <v>Central Coast</v>
          </cell>
        </row>
        <row r="862">
          <cell r="N862">
            <v>93461</v>
          </cell>
          <cell r="O862" t="str">
            <v>Central Coast</v>
          </cell>
        </row>
        <row r="863">
          <cell r="N863">
            <v>93463</v>
          </cell>
          <cell r="O863" t="str">
            <v>Central Coast</v>
          </cell>
        </row>
        <row r="864">
          <cell r="N864">
            <v>93464</v>
          </cell>
          <cell r="O864" t="str">
            <v>Central Coast</v>
          </cell>
        </row>
        <row r="865">
          <cell r="N865">
            <v>93465</v>
          </cell>
          <cell r="O865" t="str">
            <v>Central Coast</v>
          </cell>
        </row>
        <row r="866">
          <cell r="N866">
            <v>93483</v>
          </cell>
          <cell r="O866" t="str">
            <v>Central Coast</v>
          </cell>
        </row>
        <row r="867">
          <cell r="N867">
            <v>93501</v>
          </cell>
          <cell r="O867" t="str">
            <v>South Lahontan</v>
          </cell>
        </row>
        <row r="868">
          <cell r="N868">
            <v>93502</v>
          </cell>
          <cell r="O868" t="str">
            <v>South Lahontan</v>
          </cell>
        </row>
        <row r="869">
          <cell r="N869">
            <v>93505</v>
          </cell>
          <cell r="O869" t="str">
            <v>South Lahontan</v>
          </cell>
        </row>
        <row r="870">
          <cell r="N870">
            <v>93510</v>
          </cell>
          <cell r="O870" t="str">
            <v>South Coast</v>
          </cell>
        </row>
        <row r="871">
          <cell r="N871">
            <v>93512</v>
          </cell>
          <cell r="O871" t="str">
            <v>South Lahontan</v>
          </cell>
        </row>
        <row r="872">
          <cell r="N872">
            <v>93513</v>
          </cell>
          <cell r="O872" t="str">
            <v>South Lahontan</v>
          </cell>
        </row>
        <row r="873">
          <cell r="N873">
            <v>93514</v>
          </cell>
          <cell r="O873" t="str">
            <v>South Lahontan</v>
          </cell>
        </row>
        <row r="874">
          <cell r="N874">
            <v>93516</v>
          </cell>
          <cell r="O874" t="str">
            <v>South Lahontan</v>
          </cell>
        </row>
        <row r="875">
          <cell r="N875">
            <v>93517</v>
          </cell>
          <cell r="O875" t="str">
            <v>North Lahontan</v>
          </cell>
        </row>
        <row r="876">
          <cell r="N876">
            <v>93518</v>
          </cell>
          <cell r="O876" t="str">
            <v>Tulare Lake</v>
          </cell>
        </row>
        <row r="877">
          <cell r="N877">
            <v>93519</v>
          </cell>
          <cell r="O877" t="str">
            <v>South Lahontan</v>
          </cell>
        </row>
        <row r="878">
          <cell r="N878">
            <v>93522</v>
          </cell>
          <cell r="O878" t="str">
            <v>South Lahontan</v>
          </cell>
        </row>
        <row r="879">
          <cell r="N879">
            <v>93523</v>
          </cell>
          <cell r="O879" t="str">
            <v>South Lahontan</v>
          </cell>
        </row>
        <row r="880">
          <cell r="N880">
            <v>93524</v>
          </cell>
          <cell r="O880" t="str">
            <v>South Lahontan</v>
          </cell>
        </row>
        <row r="881">
          <cell r="N881">
            <v>93526</v>
          </cell>
          <cell r="O881" t="str">
            <v>South Lahontan</v>
          </cell>
        </row>
        <row r="882">
          <cell r="N882">
            <v>93527</v>
          </cell>
          <cell r="O882" t="str">
            <v>Tulare Lake</v>
          </cell>
        </row>
        <row r="883">
          <cell r="N883">
            <v>93528</v>
          </cell>
          <cell r="O883" t="str">
            <v>South Lahontan</v>
          </cell>
        </row>
        <row r="884">
          <cell r="N884">
            <v>93529</v>
          </cell>
          <cell r="O884" t="str">
            <v>South Lahontan</v>
          </cell>
        </row>
        <row r="885">
          <cell r="N885">
            <v>93530</v>
          </cell>
          <cell r="O885" t="str">
            <v>South Lahontan</v>
          </cell>
        </row>
        <row r="886">
          <cell r="N886">
            <v>93531</v>
          </cell>
          <cell r="O886" t="str">
            <v>Tulare Lake</v>
          </cell>
        </row>
        <row r="887">
          <cell r="N887">
            <v>93532</v>
          </cell>
          <cell r="O887" t="str">
            <v>South Coast</v>
          </cell>
        </row>
        <row r="888">
          <cell r="N888">
            <v>93534</v>
          </cell>
          <cell r="O888" t="str">
            <v>South Lahontan</v>
          </cell>
        </row>
        <row r="889">
          <cell r="N889">
            <v>93535</v>
          </cell>
          <cell r="O889" t="str">
            <v>South Lahontan</v>
          </cell>
        </row>
        <row r="890">
          <cell r="N890">
            <v>93536</v>
          </cell>
          <cell r="O890" t="str">
            <v>South Lahontan</v>
          </cell>
        </row>
        <row r="891">
          <cell r="N891">
            <v>93539</v>
          </cell>
          <cell r="O891" t="str">
            <v>South Coast</v>
          </cell>
        </row>
        <row r="892">
          <cell r="N892">
            <v>93541</v>
          </cell>
          <cell r="O892" t="str">
            <v>South Lahontan</v>
          </cell>
        </row>
        <row r="893">
          <cell r="N893">
            <v>93543</v>
          </cell>
          <cell r="O893" t="str">
            <v>South Lahontan</v>
          </cell>
        </row>
        <row r="894">
          <cell r="N894">
            <v>93544</v>
          </cell>
          <cell r="O894" t="str">
            <v>South Lahontan</v>
          </cell>
        </row>
        <row r="895">
          <cell r="N895">
            <v>93545</v>
          </cell>
          <cell r="O895" t="str">
            <v>South Lahontan</v>
          </cell>
        </row>
        <row r="896">
          <cell r="N896">
            <v>93546</v>
          </cell>
          <cell r="O896" t="str">
            <v>South Lahontan</v>
          </cell>
        </row>
        <row r="897">
          <cell r="N897">
            <v>93549</v>
          </cell>
          <cell r="O897" t="str">
            <v>South Lahontan</v>
          </cell>
        </row>
        <row r="898">
          <cell r="N898">
            <v>93550</v>
          </cell>
          <cell r="O898" t="str">
            <v>South Coast</v>
          </cell>
        </row>
        <row r="899">
          <cell r="N899">
            <v>93551</v>
          </cell>
          <cell r="O899" t="str">
            <v>South Lahontan</v>
          </cell>
        </row>
        <row r="900">
          <cell r="N900">
            <v>93552</v>
          </cell>
          <cell r="O900" t="str">
            <v>South Lahontan</v>
          </cell>
        </row>
        <row r="901">
          <cell r="N901">
            <v>93553</v>
          </cell>
          <cell r="O901" t="str">
            <v>South Lahontan</v>
          </cell>
        </row>
        <row r="902">
          <cell r="N902">
            <v>93554</v>
          </cell>
          <cell r="O902" t="str">
            <v>South Lahontan</v>
          </cell>
        </row>
        <row r="903">
          <cell r="N903">
            <v>93555</v>
          </cell>
          <cell r="O903" t="str">
            <v>South Lahontan</v>
          </cell>
        </row>
        <row r="904">
          <cell r="N904">
            <v>93556</v>
          </cell>
          <cell r="O904" t="str">
            <v>South Lahontan</v>
          </cell>
        </row>
        <row r="905">
          <cell r="N905">
            <v>93558</v>
          </cell>
          <cell r="O905" t="str">
            <v>South Lahontan</v>
          </cell>
        </row>
        <row r="906">
          <cell r="N906">
            <v>93560</v>
          </cell>
          <cell r="O906" t="str">
            <v>South Lahontan</v>
          </cell>
        </row>
        <row r="907">
          <cell r="N907">
            <v>93561</v>
          </cell>
          <cell r="O907" t="str">
            <v>Tulare Lake</v>
          </cell>
        </row>
        <row r="908">
          <cell r="N908">
            <v>93562</v>
          </cell>
          <cell r="O908" t="str">
            <v>South Lahontan</v>
          </cell>
        </row>
        <row r="909">
          <cell r="N909">
            <v>93563</v>
          </cell>
          <cell r="O909" t="str">
            <v>South Lahontan</v>
          </cell>
        </row>
        <row r="910">
          <cell r="N910">
            <v>93581</v>
          </cell>
          <cell r="O910" t="str">
            <v>Tulare Lake</v>
          </cell>
        </row>
        <row r="911">
          <cell r="N911">
            <v>93591</v>
          </cell>
          <cell r="O911" t="str">
            <v>South Lahontan</v>
          </cell>
        </row>
        <row r="912">
          <cell r="N912">
            <v>93592</v>
          </cell>
          <cell r="O912" t="str">
            <v>South Lahontan</v>
          </cell>
        </row>
        <row r="913">
          <cell r="N913">
            <v>93596</v>
          </cell>
          <cell r="O913" t="str">
            <v>South Lahontan</v>
          </cell>
        </row>
        <row r="914">
          <cell r="N914">
            <v>93599</v>
          </cell>
          <cell r="O914" t="str">
            <v>South Coast</v>
          </cell>
        </row>
        <row r="915">
          <cell r="N915">
            <v>93601</v>
          </cell>
          <cell r="O915" t="str">
            <v>San Joaquin</v>
          </cell>
        </row>
        <row r="916">
          <cell r="N916">
            <v>93602</v>
          </cell>
          <cell r="O916" t="str">
            <v>Tulare Lake</v>
          </cell>
        </row>
        <row r="917">
          <cell r="N917">
            <v>93603</v>
          </cell>
          <cell r="O917" t="str">
            <v>Tulare Lake</v>
          </cell>
        </row>
        <row r="918">
          <cell r="N918">
            <v>93604</v>
          </cell>
          <cell r="O918" t="str">
            <v>San Joaquin</v>
          </cell>
        </row>
        <row r="919">
          <cell r="N919">
            <v>93605</v>
          </cell>
          <cell r="O919" t="str">
            <v>San Joaquin</v>
          </cell>
        </row>
        <row r="920">
          <cell r="N920">
            <v>93606</v>
          </cell>
          <cell r="O920" t="str">
            <v>Tulare Lake</v>
          </cell>
        </row>
        <row r="921">
          <cell r="N921">
            <v>93607</v>
          </cell>
          <cell r="O921" t="str">
            <v>Tulare Lake</v>
          </cell>
        </row>
        <row r="922">
          <cell r="N922">
            <v>93608</v>
          </cell>
          <cell r="O922" t="str">
            <v>Tulare Lake</v>
          </cell>
        </row>
        <row r="923">
          <cell r="N923">
            <v>93609</v>
          </cell>
          <cell r="O923" t="str">
            <v>Tulare Lake</v>
          </cell>
        </row>
        <row r="924">
          <cell r="N924">
            <v>93610</v>
          </cell>
          <cell r="O924" t="str">
            <v>San Joaquin</v>
          </cell>
        </row>
        <row r="925">
          <cell r="N925">
            <v>93611</v>
          </cell>
          <cell r="O925" t="str">
            <v>Tulare Lake</v>
          </cell>
        </row>
        <row r="926">
          <cell r="N926">
            <v>93612</v>
          </cell>
          <cell r="O926" t="str">
            <v>Tulare Lake</v>
          </cell>
        </row>
        <row r="927">
          <cell r="N927">
            <v>93613</v>
          </cell>
          <cell r="O927" t="str">
            <v>Tulare Lake</v>
          </cell>
        </row>
        <row r="928">
          <cell r="N928">
            <v>93614</v>
          </cell>
          <cell r="O928" t="str">
            <v>San Joaquin</v>
          </cell>
        </row>
        <row r="929">
          <cell r="N929">
            <v>93615</v>
          </cell>
          <cell r="O929" t="str">
            <v>Tulare Lake</v>
          </cell>
        </row>
        <row r="930">
          <cell r="N930">
            <v>93616</v>
          </cell>
          <cell r="O930" t="str">
            <v>Tulare Lake</v>
          </cell>
        </row>
        <row r="931">
          <cell r="N931">
            <v>93618</v>
          </cell>
          <cell r="O931" t="str">
            <v>Tulare Lake</v>
          </cell>
        </row>
        <row r="932">
          <cell r="N932">
            <v>93619</v>
          </cell>
          <cell r="O932" t="str">
            <v>Tulare Lake</v>
          </cell>
        </row>
        <row r="933">
          <cell r="N933">
            <v>93620</v>
          </cell>
          <cell r="O933" t="str">
            <v>San Joaquin</v>
          </cell>
        </row>
        <row r="934">
          <cell r="N934">
            <v>93621</v>
          </cell>
          <cell r="O934" t="str">
            <v>Tulare Lake</v>
          </cell>
        </row>
        <row r="935">
          <cell r="N935">
            <v>93622</v>
          </cell>
          <cell r="O935" t="str">
            <v>San Joaquin</v>
          </cell>
        </row>
        <row r="936">
          <cell r="N936">
            <v>93623</v>
          </cell>
          <cell r="O936" t="str">
            <v>San Joaquin</v>
          </cell>
        </row>
        <row r="937">
          <cell r="N937">
            <v>93624</v>
          </cell>
          <cell r="O937" t="str">
            <v>Tulare Lake</v>
          </cell>
        </row>
        <row r="938">
          <cell r="N938">
            <v>93625</v>
          </cell>
          <cell r="O938" t="str">
            <v>Tulare Lake</v>
          </cell>
        </row>
        <row r="939">
          <cell r="N939">
            <v>93626</v>
          </cell>
          <cell r="O939" t="str">
            <v>San Joaquin</v>
          </cell>
        </row>
        <row r="940">
          <cell r="N940">
            <v>93627</v>
          </cell>
          <cell r="O940" t="str">
            <v>Tulare Lake</v>
          </cell>
        </row>
        <row r="941">
          <cell r="N941">
            <v>93628</v>
          </cell>
          <cell r="O941" t="str">
            <v>Tulare Lake</v>
          </cell>
        </row>
        <row r="942">
          <cell r="N942">
            <v>93630</v>
          </cell>
          <cell r="O942" t="str">
            <v>Tulare Lake</v>
          </cell>
        </row>
        <row r="943">
          <cell r="N943">
            <v>93631</v>
          </cell>
          <cell r="O943" t="str">
            <v>Tulare Lake</v>
          </cell>
        </row>
        <row r="944">
          <cell r="N944">
            <v>93633</v>
          </cell>
          <cell r="O944" t="str">
            <v>Tulare Lake</v>
          </cell>
        </row>
        <row r="945">
          <cell r="N945">
            <v>93634</v>
          </cell>
          <cell r="O945" t="str">
            <v>San Joaquin</v>
          </cell>
        </row>
        <row r="946">
          <cell r="N946">
            <v>93635</v>
          </cell>
          <cell r="O946" t="str">
            <v>San Joaquin</v>
          </cell>
        </row>
        <row r="947">
          <cell r="N947">
            <v>93636</v>
          </cell>
          <cell r="O947" t="str">
            <v>San Joaquin</v>
          </cell>
        </row>
        <row r="948">
          <cell r="N948">
            <v>93637</v>
          </cell>
          <cell r="O948" t="str">
            <v>San Joaquin</v>
          </cell>
        </row>
        <row r="949">
          <cell r="N949">
            <v>93638</v>
          </cell>
          <cell r="O949" t="str">
            <v>San Joaquin</v>
          </cell>
        </row>
        <row r="950">
          <cell r="N950">
            <v>93639</v>
          </cell>
          <cell r="O950" t="str">
            <v>San Joaquin</v>
          </cell>
        </row>
        <row r="951">
          <cell r="N951">
            <v>93640</v>
          </cell>
          <cell r="O951" t="str">
            <v>Tulare Lake</v>
          </cell>
        </row>
        <row r="952">
          <cell r="N952">
            <v>93641</v>
          </cell>
          <cell r="O952" t="str">
            <v>Tulare Lake</v>
          </cell>
        </row>
        <row r="953">
          <cell r="N953">
            <v>93642</v>
          </cell>
          <cell r="O953" t="str">
            <v>San Joaquin</v>
          </cell>
        </row>
        <row r="954">
          <cell r="N954">
            <v>93643</v>
          </cell>
          <cell r="O954" t="str">
            <v>San Joaquin</v>
          </cell>
        </row>
        <row r="955">
          <cell r="N955">
            <v>93644</v>
          </cell>
          <cell r="O955" t="str">
            <v>San Joaquin</v>
          </cell>
        </row>
        <row r="956">
          <cell r="N956">
            <v>93645</v>
          </cell>
          <cell r="O956" t="str">
            <v>San Joaquin</v>
          </cell>
        </row>
        <row r="957">
          <cell r="N957">
            <v>93646</v>
          </cell>
          <cell r="O957" t="str">
            <v>Tulare Lake</v>
          </cell>
        </row>
        <row r="958">
          <cell r="N958">
            <v>93647</v>
          </cell>
          <cell r="O958" t="str">
            <v>Tulare Lake</v>
          </cell>
        </row>
        <row r="959">
          <cell r="N959">
            <v>93648</v>
          </cell>
          <cell r="O959" t="str">
            <v>Tulare Lake</v>
          </cell>
        </row>
        <row r="960">
          <cell r="N960">
            <v>93649</v>
          </cell>
          <cell r="O960" t="str">
            <v>Tulare Lake</v>
          </cell>
        </row>
        <row r="961">
          <cell r="N961">
            <v>93650</v>
          </cell>
          <cell r="O961" t="str">
            <v>Tulare Lake</v>
          </cell>
        </row>
        <row r="962">
          <cell r="N962">
            <v>93651</v>
          </cell>
          <cell r="O962" t="str">
            <v>San Joaquin</v>
          </cell>
        </row>
        <row r="963">
          <cell r="N963">
            <v>93652</v>
          </cell>
          <cell r="O963" t="str">
            <v>Tulare Lake</v>
          </cell>
        </row>
        <row r="964">
          <cell r="N964">
            <v>93653</v>
          </cell>
          <cell r="O964" t="str">
            <v>San Joaquin</v>
          </cell>
        </row>
        <row r="965">
          <cell r="N965">
            <v>93654</v>
          </cell>
          <cell r="O965" t="str">
            <v>Tulare Lake</v>
          </cell>
        </row>
        <row r="966">
          <cell r="N966">
            <v>93656</v>
          </cell>
          <cell r="O966" t="str">
            <v>Tulare Lake</v>
          </cell>
        </row>
        <row r="967">
          <cell r="N967">
            <v>93657</v>
          </cell>
          <cell r="O967" t="str">
            <v>Tulare Lake</v>
          </cell>
        </row>
        <row r="968">
          <cell r="N968">
            <v>93660</v>
          </cell>
          <cell r="O968" t="str">
            <v>Tulare Lake</v>
          </cell>
        </row>
        <row r="969">
          <cell r="N969">
            <v>93661</v>
          </cell>
          <cell r="O969" t="str">
            <v>Central Coast</v>
          </cell>
        </row>
        <row r="970">
          <cell r="N970">
            <v>93662</v>
          </cell>
          <cell r="O970" t="str">
            <v>Tulare Lake</v>
          </cell>
        </row>
        <row r="971">
          <cell r="N971">
            <v>93664</v>
          </cell>
          <cell r="O971" t="str">
            <v>Tulare Lake</v>
          </cell>
        </row>
        <row r="972">
          <cell r="N972">
            <v>93665</v>
          </cell>
          <cell r="O972" t="str">
            <v>San Joaquin</v>
          </cell>
        </row>
        <row r="973">
          <cell r="N973">
            <v>93666</v>
          </cell>
          <cell r="O973" t="str">
            <v>Tulare Lake</v>
          </cell>
        </row>
        <row r="974">
          <cell r="N974">
            <v>93667</v>
          </cell>
          <cell r="O974" t="str">
            <v>Tulare Lake</v>
          </cell>
        </row>
        <row r="975">
          <cell r="N975">
            <v>93668</v>
          </cell>
          <cell r="O975" t="str">
            <v>Tulare Lake</v>
          </cell>
        </row>
        <row r="976">
          <cell r="N976">
            <v>93669</v>
          </cell>
          <cell r="O976" t="str">
            <v>San Joaquin</v>
          </cell>
        </row>
        <row r="977">
          <cell r="N977">
            <v>93670</v>
          </cell>
          <cell r="O977" t="str">
            <v>Tulare Lake</v>
          </cell>
        </row>
        <row r="978">
          <cell r="N978">
            <v>93673</v>
          </cell>
          <cell r="O978" t="str">
            <v>Tulare Lake</v>
          </cell>
        </row>
        <row r="979">
          <cell r="N979">
            <v>93675</v>
          </cell>
          <cell r="O979" t="str">
            <v>Tulare Lake</v>
          </cell>
        </row>
        <row r="980">
          <cell r="N980">
            <v>93701</v>
          </cell>
          <cell r="O980" t="str">
            <v>Tulare Lake</v>
          </cell>
        </row>
        <row r="981">
          <cell r="N981">
            <v>93702</v>
          </cell>
          <cell r="O981" t="str">
            <v>Tulare Lake</v>
          </cell>
        </row>
        <row r="982">
          <cell r="N982">
            <v>93703</v>
          </cell>
          <cell r="O982" t="str">
            <v>Tulare Lake</v>
          </cell>
        </row>
        <row r="983">
          <cell r="N983">
            <v>93704</v>
          </cell>
          <cell r="O983" t="str">
            <v>Tulare Lake</v>
          </cell>
        </row>
        <row r="984">
          <cell r="N984">
            <v>93705</v>
          </cell>
          <cell r="O984" t="str">
            <v>Tulare Lake</v>
          </cell>
        </row>
        <row r="985">
          <cell r="N985">
            <v>93706</v>
          </cell>
          <cell r="O985" t="str">
            <v>Tulare Lake</v>
          </cell>
        </row>
        <row r="986">
          <cell r="N986">
            <v>93707</v>
          </cell>
          <cell r="O986" t="str">
            <v>Tulare Lake</v>
          </cell>
        </row>
        <row r="987">
          <cell r="N987">
            <v>93708</v>
          </cell>
          <cell r="O987" t="str">
            <v>Tulare Lake</v>
          </cell>
        </row>
        <row r="988">
          <cell r="N988">
            <v>93709</v>
          </cell>
          <cell r="O988" t="str">
            <v>Tulare Lake</v>
          </cell>
        </row>
        <row r="989">
          <cell r="N989">
            <v>93710</v>
          </cell>
          <cell r="O989" t="str">
            <v>Tulare Lake</v>
          </cell>
        </row>
        <row r="990">
          <cell r="N990">
            <v>93711</v>
          </cell>
          <cell r="O990" t="str">
            <v>Tulare Lake</v>
          </cell>
        </row>
        <row r="991">
          <cell r="N991">
            <v>93712</v>
          </cell>
          <cell r="O991" t="str">
            <v>Tulare Lake</v>
          </cell>
        </row>
        <row r="992">
          <cell r="N992">
            <v>93714</v>
          </cell>
          <cell r="O992" t="str">
            <v>Tulare Lake</v>
          </cell>
        </row>
        <row r="993">
          <cell r="N993">
            <v>93715</v>
          </cell>
          <cell r="O993" t="str">
            <v>Tulare Lake</v>
          </cell>
        </row>
        <row r="994">
          <cell r="N994">
            <v>93716</v>
          </cell>
          <cell r="O994" t="str">
            <v>Tulare Lake</v>
          </cell>
        </row>
        <row r="995">
          <cell r="N995">
            <v>93717</v>
          </cell>
          <cell r="O995" t="str">
            <v>Tulare Lake</v>
          </cell>
        </row>
        <row r="996">
          <cell r="N996">
            <v>93718</v>
          </cell>
          <cell r="O996" t="str">
            <v>Tulare Lake</v>
          </cell>
        </row>
        <row r="997">
          <cell r="N997">
            <v>93720</v>
          </cell>
          <cell r="O997" t="str">
            <v>Tulare Lake</v>
          </cell>
        </row>
        <row r="998">
          <cell r="N998">
            <v>93721</v>
          </cell>
          <cell r="O998" t="str">
            <v>Tulare Lake</v>
          </cell>
        </row>
        <row r="999">
          <cell r="N999">
            <v>93722</v>
          </cell>
          <cell r="O999" t="str">
            <v>Tulare Lake</v>
          </cell>
        </row>
        <row r="1000">
          <cell r="N1000">
            <v>93723</v>
          </cell>
          <cell r="O1000" t="str">
            <v>Tulare Lake</v>
          </cell>
        </row>
        <row r="1001">
          <cell r="N1001">
            <v>93724</v>
          </cell>
          <cell r="O1001" t="str">
            <v>Tulare Lake</v>
          </cell>
        </row>
        <row r="1002">
          <cell r="N1002">
            <v>93725</v>
          </cell>
          <cell r="O1002" t="str">
            <v>Tulare Lake</v>
          </cell>
        </row>
        <row r="1003">
          <cell r="N1003">
            <v>93726</v>
          </cell>
          <cell r="O1003" t="str">
            <v>Tulare Lake</v>
          </cell>
        </row>
        <row r="1004">
          <cell r="N1004">
            <v>93727</v>
          </cell>
          <cell r="O1004" t="str">
            <v>Tulare Lake</v>
          </cell>
        </row>
        <row r="1005">
          <cell r="N1005">
            <v>93728</v>
          </cell>
          <cell r="O1005" t="str">
            <v>Tulare Lake</v>
          </cell>
        </row>
        <row r="1006">
          <cell r="N1006">
            <v>93729</v>
          </cell>
          <cell r="O1006" t="str">
            <v>Tulare Lake</v>
          </cell>
        </row>
        <row r="1007">
          <cell r="N1007">
            <v>93730</v>
          </cell>
          <cell r="O1007" t="str">
            <v>Tulare Lake</v>
          </cell>
        </row>
        <row r="1008">
          <cell r="N1008">
            <v>93737</v>
          </cell>
          <cell r="O1008" t="str">
            <v>Central Coast</v>
          </cell>
        </row>
        <row r="1009">
          <cell r="N1009">
            <v>93740</v>
          </cell>
          <cell r="O1009" t="str">
            <v>Central Coast</v>
          </cell>
        </row>
        <row r="1010">
          <cell r="N1010">
            <v>93741</v>
          </cell>
          <cell r="O1010" t="str">
            <v>Central Coast</v>
          </cell>
        </row>
        <row r="1011">
          <cell r="N1011">
            <v>93744</v>
          </cell>
          <cell r="O1011" t="str">
            <v>Tulare Lake</v>
          </cell>
        </row>
        <row r="1012">
          <cell r="N1012">
            <v>93745</v>
          </cell>
          <cell r="O1012" t="str">
            <v>Tulare Lake</v>
          </cell>
        </row>
        <row r="1013">
          <cell r="N1013">
            <v>93747</v>
          </cell>
          <cell r="O1013" t="str">
            <v>Tulare Lake</v>
          </cell>
        </row>
        <row r="1014">
          <cell r="N1014">
            <v>93750</v>
          </cell>
          <cell r="O1014" t="str">
            <v>Tulare Lake</v>
          </cell>
        </row>
        <row r="1015">
          <cell r="N1015">
            <v>93755</v>
          </cell>
          <cell r="O1015" t="str">
            <v>Tulare Lake</v>
          </cell>
        </row>
        <row r="1016">
          <cell r="N1016">
            <v>93760</v>
          </cell>
          <cell r="O1016" t="str">
            <v>Tulare Lake</v>
          </cell>
        </row>
        <row r="1017">
          <cell r="N1017">
            <v>93761</v>
          </cell>
          <cell r="O1017" t="str">
            <v>Tulare Lake</v>
          </cell>
        </row>
        <row r="1018">
          <cell r="N1018">
            <v>93764</v>
          </cell>
          <cell r="O1018" t="str">
            <v>Central Coast</v>
          </cell>
        </row>
        <row r="1019">
          <cell r="N1019">
            <v>93765</v>
          </cell>
          <cell r="O1019" t="str">
            <v>Tulare Lake</v>
          </cell>
        </row>
        <row r="1020">
          <cell r="N1020">
            <v>93771</v>
          </cell>
          <cell r="O1020" t="str">
            <v>Tulare Lake</v>
          </cell>
        </row>
        <row r="1021">
          <cell r="N1021">
            <v>93772</v>
          </cell>
          <cell r="O1021" t="str">
            <v>Tulare Lake</v>
          </cell>
        </row>
        <row r="1022">
          <cell r="N1022">
            <v>93773</v>
          </cell>
          <cell r="O1022" t="str">
            <v>Tulare Lake</v>
          </cell>
        </row>
        <row r="1023">
          <cell r="N1023">
            <v>93774</v>
          </cell>
          <cell r="O1023" t="str">
            <v>Tulare Lake</v>
          </cell>
        </row>
        <row r="1024">
          <cell r="N1024">
            <v>93775</v>
          </cell>
          <cell r="O1024" t="str">
            <v>Tulare Lake</v>
          </cell>
        </row>
        <row r="1025">
          <cell r="N1025">
            <v>93776</v>
          </cell>
          <cell r="O1025" t="str">
            <v>Tulare Lake</v>
          </cell>
        </row>
        <row r="1026">
          <cell r="N1026">
            <v>93777</v>
          </cell>
          <cell r="O1026" t="str">
            <v>Tulare Lake</v>
          </cell>
        </row>
        <row r="1027">
          <cell r="N1027">
            <v>93778</v>
          </cell>
          <cell r="O1027" t="str">
            <v>Tulare Lake</v>
          </cell>
        </row>
        <row r="1028">
          <cell r="N1028">
            <v>93779</v>
          </cell>
          <cell r="O1028" t="str">
            <v>Tulare Lake</v>
          </cell>
        </row>
        <row r="1029">
          <cell r="N1029">
            <v>93784</v>
          </cell>
          <cell r="O1029" t="str">
            <v>Tulare Lake</v>
          </cell>
        </row>
        <row r="1030">
          <cell r="N1030">
            <v>93786</v>
          </cell>
          <cell r="O1030" t="str">
            <v>Tulare Lake</v>
          </cell>
        </row>
        <row r="1031">
          <cell r="N1031">
            <v>93790</v>
          </cell>
          <cell r="O1031" t="str">
            <v>Tulare Lake</v>
          </cell>
        </row>
        <row r="1032">
          <cell r="N1032">
            <v>93791</v>
          </cell>
          <cell r="O1032" t="str">
            <v>Tulare Lake</v>
          </cell>
        </row>
        <row r="1033">
          <cell r="N1033">
            <v>93792</v>
          </cell>
          <cell r="O1033" t="str">
            <v>Tulare Lake</v>
          </cell>
        </row>
        <row r="1034">
          <cell r="N1034">
            <v>93793</v>
          </cell>
          <cell r="O1034" t="str">
            <v>Tulare Lake</v>
          </cell>
        </row>
        <row r="1035">
          <cell r="N1035">
            <v>93794</v>
          </cell>
          <cell r="O1035" t="str">
            <v>Tulare Lake</v>
          </cell>
        </row>
        <row r="1036">
          <cell r="N1036">
            <v>93844</v>
          </cell>
          <cell r="O1036" t="str">
            <v>Tulare Lake</v>
          </cell>
        </row>
        <row r="1037">
          <cell r="N1037">
            <v>93888</v>
          </cell>
          <cell r="O1037" t="str">
            <v>Tulare Lake</v>
          </cell>
        </row>
        <row r="1038">
          <cell r="N1038">
            <v>93901</v>
          </cell>
          <cell r="O1038" t="str">
            <v>Central Coast</v>
          </cell>
        </row>
        <row r="1039">
          <cell r="N1039">
            <v>93902</v>
          </cell>
          <cell r="O1039" t="str">
            <v>Central Coast</v>
          </cell>
        </row>
        <row r="1040">
          <cell r="N1040">
            <v>93905</v>
          </cell>
          <cell r="O1040" t="str">
            <v>Central Coast</v>
          </cell>
        </row>
        <row r="1041">
          <cell r="N1041">
            <v>93906</v>
          </cell>
          <cell r="O1041" t="str">
            <v>Central Coast</v>
          </cell>
        </row>
        <row r="1042">
          <cell r="N1042">
            <v>93907</v>
          </cell>
          <cell r="O1042" t="str">
            <v>Central Coast</v>
          </cell>
        </row>
        <row r="1043">
          <cell r="N1043">
            <v>93908</v>
          </cell>
          <cell r="O1043" t="str">
            <v>Central Coast</v>
          </cell>
        </row>
        <row r="1044">
          <cell r="N1044">
            <v>93912</v>
          </cell>
          <cell r="O1044" t="str">
            <v>Central Coast</v>
          </cell>
        </row>
        <row r="1045">
          <cell r="N1045">
            <v>93915</v>
          </cell>
          <cell r="O1045" t="str">
            <v>Central Coast</v>
          </cell>
        </row>
        <row r="1046">
          <cell r="N1046">
            <v>93920</v>
          </cell>
          <cell r="O1046" t="str">
            <v>Central Coast</v>
          </cell>
        </row>
        <row r="1047">
          <cell r="N1047">
            <v>93921</v>
          </cell>
          <cell r="O1047" t="str">
            <v>Central Coast</v>
          </cell>
        </row>
        <row r="1048">
          <cell r="N1048">
            <v>93922</v>
          </cell>
          <cell r="O1048" t="str">
            <v>Central Coast</v>
          </cell>
        </row>
        <row r="1049">
          <cell r="N1049">
            <v>93923</v>
          </cell>
          <cell r="O1049" t="str">
            <v>Central Coast</v>
          </cell>
        </row>
        <row r="1050">
          <cell r="N1050">
            <v>93924</v>
          </cell>
          <cell r="O1050" t="str">
            <v>Central Coast</v>
          </cell>
        </row>
        <row r="1051">
          <cell r="N1051">
            <v>93925</v>
          </cell>
          <cell r="O1051" t="str">
            <v>Central Coast</v>
          </cell>
        </row>
        <row r="1052">
          <cell r="N1052">
            <v>93926</v>
          </cell>
          <cell r="O1052" t="str">
            <v>Central Coast</v>
          </cell>
        </row>
        <row r="1053">
          <cell r="N1053">
            <v>93927</v>
          </cell>
          <cell r="O1053" t="str">
            <v>Central Coast</v>
          </cell>
        </row>
        <row r="1054">
          <cell r="N1054">
            <v>93928</v>
          </cell>
          <cell r="O1054" t="str">
            <v>Central Coast</v>
          </cell>
        </row>
        <row r="1055">
          <cell r="N1055">
            <v>93930</v>
          </cell>
          <cell r="O1055" t="str">
            <v>Central Coast</v>
          </cell>
        </row>
        <row r="1056">
          <cell r="N1056">
            <v>93932</v>
          </cell>
          <cell r="O1056" t="str">
            <v>Central Coast</v>
          </cell>
        </row>
        <row r="1057">
          <cell r="N1057">
            <v>93933</v>
          </cell>
          <cell r="O1057" t="str">
            <v>Central Coast</v>
          </cell>
        </row>
        <row r="1058">
          <cell r="N1058">
            <v>93940</v>
          </cell>
          <cell r="O1058" t="str">
            <v>Central Coast</v>
          </cell>
        </row>
        <row r="1059">
          <cell r="N1059">
            <v>93942</v>
          </cell>
          <cell r="O1059" t="str">
            <v>Central Coast</v>
          </cell>
        </row>
        <row r="1060">
          <cell r="N1060">
            <v>93943</v>
          </cell>
          <cell r="O1060" t="str">
            <v>Central Coast</v>
          </cell>
        </row>
        <row r="1061">
          <cell r="N1061">
            <v>93944</v>
          </cell>
          <cell r="O1061" t="str">
            <v>Central Coast</v>
          </cell>
        </row>
        <row r="1062">
          <cell r="N1062">
            <v>93950</v>
          </cell>
          <cell r="O1062" t="str">
            <v>Central Coast</v>
          </cell>
        </row>
        <row r="1063">
          <cell r="N1063">
            <v>93953</v>
          </cell>
          <cell r="O1063" t="str">
            <v>Central Coast</v>
          </cell>
        </row>
        <row r="1064">
          <cell r="N1064">
            <v>93954</v>
          </cell>
          <cell r="O1064" t="str">
            <v>Central Coast</v>
          </cell>
        </row>
        <row r="1065">
          <cell r="N1065">
            <v>93955</v>
          </cell>
          <cell r="O1065" t="str">
            <v>Central Coast</v>
          </cell>
        </row>
        <row r="1066">
          <cell r="N1066">
            <v>93960</v>
          </cell>
          <cell r="O1066" t="str">
            <v>Central Coast</v>
          </cell>
        </row>
        <row r="1067">
          <cell r="N1067">
            <v>93962</v>
          </cell>
          <cell r="O1067" t="str">
            <v>Central Coast</v>
          </cell>
        </row>
        <row r="1068">
          <cell r="N1068">
            <v>94002</v>
          </cell>
          <cell r="O1068" t="str">
            <v>San Francisco Bay</v>
          </cell>
        </row>
        <row r="1069">
          <cell r="N1069">
            <v>94005</v>
          </cell>
          <cell r="O1069" t="str">
            <v>San Francisco Bay</v>
          </cell>
        </row>
        <row r="1070">
          <cell r="N1070">
            <v>94010</v>
          </cell>
          <cell r="O1070" t="str">
            <v>San Francisco Bay</v>
          </cell>
        </row>
        <row r="1071">
          <cell r="N1071">
            <v>94011</v>
          </cell>
          <cell r="O1071" t="str">
            <v>San Francisco Bay</v>
          </cell>
        </row>
        <row r="1072">
          <cell r="N1072">
            <v>94014</v>
          </cell>
          <cell r="O1072" t="str">
            <v>San Francisco Bay</v>
          </cell>
        </row>
        <row r="1073">
          <cell r="N1073">
            <v>94015</v>
          </cell>
          <cell r="O1073" t="str">
            <v>San Francisco Bay</v>
          </cell>
        </row>
        <row r="1074">
          <cell r="N1074">
            <v>94016</v>
          </cell>
          <cell r="O1074" t="str">
            <v>San Francisco Bay</v>
          </cell>
        </row>
        <row r="1075">
          <cell r="N1075">
            <v>94017</v>
          </cell>
          <cell r="O1075" t="str">
            <v>San Francisco Bay</v>
          </cell>
        </row>
        <row r="1076">
          <cell r="N1076">
            <v>94018</v>
          </cell>
          <cell r="O1076" t="str">
            <v>San Francisco Bay</v>
          </cell>
        </row>
        <row r="1077">
          <cell r="N1077">
            <v>94019</v>
          </cell>
          <cell r="O1077" t="str">
            <v>San Francisco Bay</v>
          </cell>
        </row>
        <row r="1078">
          <cell r="N1078">
            <v>94020</v>
          </cell>
          <cell r="O1078" t="str">
            <v>San Francisco Bay</v>
          </cell>
        </row>
        <row r="1079">
          <cell r="N1079">
            <v>94021</v>
          </cell>
          <cell r="O1079" t="str">
            <v>San Francisco Bay</v>
          </cell>
        </row>
        <row r="1080">
          <cell r="N1080">
            <v>94022</v>
          </cell>
          <cell r="O1080" t="str">
            <v>San Francisco Bay</v>
          </cell>
        </row>
        <row r="1081">
          <cell r="N1081">
            <v>94023</v>
          </cell>
          <cell r="O1081" t="str">
            <v>San Francisco Bay</v>
          </cell>
        </row>
        <row r="1082">
          <cell r="N1082">
            <v>94024</v>
          </cell>
          <cell r="O1082" t="str">
            <v>San Francisco Bay</v>
          </cell>
        </row>
        <row r="1083">
          <cell r="N1083">
            <v>94025</v>
          </cell>
          <cell r="O1083" t="str">
            <v>San Francisco Bay</v>
          </cell>
        </row>
        <row r="1084">
          <cell r="N1084">
            <v>94026</v>
          </cell>
          <cell r="O1084" t="str">
            <v>San Francisco Bay</v>
          </cell>
        </row>
        <row r="1085">
          <cell r="N1085">
            <v>94027</v>
          </cell>
          <cell r="O1085" t="str">
            <v>San Francisco Bay</v>
          </cell>
        </row>
        <row r="1086">
          <cell r="N1086">
            <v>94028</v>
          </cell>
          <cell r="O1086" t="str">
            <v>San Francisco Bay</v>
          </cell>
        </row>
        <row r="1087">
          <cell r="N1087">
            <v>94030</v>
          </cell>
          <cell r="O1087" t="str">
            <v>San Francisco Bay</v>
          </cell>
        </row>
        <row r="1088">
          <cell r="N1088">
            <v>94035</v>
          </cell>
          <cell r="O1088" t="str">
            <v>San Francisco Bay</v>
          </cell>
        </row>
        <row r="1089">
          <cell r="N1089">
            <v>94037</v>
          </cell>
          <cell r="O1089" t="str">
            <v>San Francisco Bay</v>
          </cell>
        </row>
        <row r="1090">
          <cell r="N1090">
            <v>94038</v>
          </cell>
          <cell r="O1090" t="str">
            <v>San Francisco Bay</v>
          </cell>
        </row>
        <row r="1091">
          <cell r="N1091">
            <v>94039</v>
          </cell>
          <cell r="O1091" t="str">
            <v>San Francisco Bay</v>
          </cell>
        </row>
        <row r="1092">
          <cell r="N1092">
            <v>94040</v>
          </cell>
          <cell r="O1092" t="str">
            <v>San Francisco Bay</v>
          </cell>
        </row>
        <row r="1093">
          <cell r="N1093">
            <v>94041</v>
          </cell>
          <cell r="O1093" t="str">
            <v>San Francisco Bay</v>
          </cell>
        </row>
        <row r="1094">
          <cell r="N1094">
            <v>94042</v>
          </cell>
          <cell r="O1094" t="str">
            <v>San Francisco Bay</v>
          </cell>
        </row>
        <row r="1095">
          <cell r="N1095">
            <v>94043</v>
          </cell>
          <cell r="O1095" t="str">
            <v>San Francisco Bay</v>
          </cell>
        </row>
        <row r="1096">
          <cell r="N1096">
            <v>94044</v>
          </cell>
          <cell r="O1096" t="str">
            <v>San Francisco Bay</v>
          </cell>
        </row>
        <row r="1097">
          <cell r="N1097">
            <v>94060</v>
          </cell>
          <cell r="O1097" t="str">
            <v>San Francisco Bay</v>
          </cell>
        </row>
        <row r="1098">
          <cell r="N1098">
            <v>94061</v>
          </cell>
          <cell r="O1098" t="str">
            <v>San Francisco Bay</v>
          </cell>
        </row>
        <row r="1099">
          <cell r="N1099">
            <v>94062</v>
          </cell>
          <cell r="O1099" t="str">
            <v>San Francisco Bay</v>
          </cell>
        </row>
        <row r="1100">
          <cell r="N1100">
            <v>94063</v>
          </cell>
          <cell r="O1100" t="str">
            <v>San Francisco Bay</v>
          </cell>
        </row>
        <row r="1101">
          <cell r="N1101">
            <v>94064</v>
          </cell>
          <cell r="O1101" t="str">
            <v>San Francisco Bay</v>
          </cell>
        </row>
        <row r="1102">
          <cell r="N1102">
            <v>94065</v>
          </cell>
          <cell r="O1102" t="str">
            <v>San Francisco Bay</v>
          </cell>
        </row>
        <row r="1103">
          <cell r="N1103">
            <v>94066</v>
          </cell>
          <cell r="O1103" t="str">
            <v>San Francisco Bay</v>
          </cell>
        </row>
        <row r="1104">
          <cell r="N1104">
            <v>94070</v>
          </cell>
          <cell r="O1104" t="str">
            <v>San Francisco Bay</v>
          </cell>
        </row>
        <row r="1105">
          <cell r="N1105">
            <v>94074</v>
          </cell>
          <cell r="O1105" t="str">
            <v>San Francisco Bay</v>
          </cell>
        </row>
        <row r="1106">
          <cell r="N1106">
            <v>94080</v>
          </cell>
          <cell r="O1106" t="str">
            <v>San Francisco Bay</v>
          </cell>
        </row>
        <row r="1107">
          <cell r="N1107">
            <v>94083</v>
          </cell>
          <cell r="O1107" t="str">
            <v>San Francisco Bay</v>
          </cell>
        </row>
        <row r="1108">
          <cell r="N1108">
            <v>94085</v>
          </cell>
          <cell r="O1108" t="str">
            <v>San Francisco Bay</v>
          </cell>
        </row>
        <row r="1109">
          <cell r="N1109">
            <v>94086</v>
          </cell>
          <cell r="O1109" t="str">
            <v>San Francisco Bay</v>
          </cell>
        </row>
        <row r="1110">
          <cell r="N1110">
            <v>94087</v>
          </cell>
          <cell r="O1110" t="str">
            <v>San Francisco Bay</v>
          </cell>
        </row>
        <row r="1111">
          <cell r="N1111">
            <v>94088</v>
          </cell>
          <cell r="O1111" t="str">
            <v>San Francisco Bay</v>
          </cell>
        </row>
        <row r="1112">
          <cell r="N1112">
            <v>94089</v>
          </cell>
          <cell r="O1112" t="str">
            <v>San Francisco Bay</v>
          </cell>
        </row>
        <row r="1113">
          <cell r="N1113">
            <v>94101</v>
          </cell>
          <cell r="O1113" t="str">
            <v>San Francisco Bay</v>
          </cell>
        </row>
        <row r="1114">
          <cell r="N1114">
            <v>94102</v>
          </cell>
          <cell r="O1114" t="str">
            <v>San Francisco Bay</v>
          </cell>
        </row>
        <row r="1115">
          <cell r="N1115">
            <v>94103</v>
          </cell>
          <cell r="O1115" t="str">
            <v>San Francisco Bay</v>
          </cell>
        </row>
        <row r="1116">
          <cell r="N1116">
            <v>94104</v>
          </cell>
          <cell r="O1116" t="str">
            <v>San Francisco Bay</v>
          </cell>
        </row>
        <row r="1117">
          <cell r="N1117">
            <v>94105</v>
          </cell>
          <cell r="O1117" t="str">
            <v>San Francisco Bay</v>
          </cell>
        </row>
        <row r="1118">
          <cell r="N1118">
            <v>94107</v>
          </cell>
          <cell r="O1118" t="str">
            <v>San Francisco Bay</v>
          </cell>
        </row>
        <row r="1119">
          <cell r="N1119">
            <v>94108</v>
          </cell>
          <cell r="O1119" t="str">
            <v>San Francisco Bay</v>
          </cell>
        </row>
        <row r="1120">
          <cell r="N1120">
            <v>94109</v>
          </cell>
          <cell r="O1120" t="str">
            <v>San Francisco Bay</v>
          </cell>
        </row>
        <row r="1121">
          <cell r="N1121">
            <v>94110</v>
          </cell>
          <cell r="O1121" t="str">
            <v>San Francisco Bay</v>
          </cell>
        </row>
        <row r="1122">
          <cell r="N1122">
            <v>94111</v>
          </cell>
          <cell r="O1122" t="str">
            <v>San Francisco Bay</v>
          </cell>
        </row>
        <row r="1123">
          <cell r="N1123">
            <v>94112</v>
          </cell>
          <cell r="O1123" t="str">
            <v>San Francisco Bay</v>
          </cell>
        </row>
        <row r="1124">
          <cell r="N1124">
            <v>94114</v>
          </cell>
          <cell r="O1124" t="str">
            <v>San Francisco Bay</v>
          </cell>
        </row>
        <row r="1125">
          <cell r="N1125">
            <v>94115</v>
          </cell>
          <cell r="O1125" t="str">
            <v>San Francisco Bay</v>
          </cell>
        </row>
        <row r="1126">
          <cell r="N1126">
            <v>94116</v>
          </cell>
          <cell r="O1126" t="str">
            <v>San Francisco Bay</v>
          </cell>
        </row>
        <row r="1127">
          <cell r="N1127">
            <v>94117</v>
          </cell>
          <cell r="O1127" t="str">
            <v>San Francisco Bay</v>
          </cell>
        </row>
        <row r="1128">
          <cell r="N1128">
            <v>94118</v>
          </cell>
          <cell r="O1128" t="str">
            <v>San Francisco Bay</v>
          </cell>
        </row>
        <row r="1129">
          <cell r="N1129">
            <v>94119</v>
          </cell>
          <cell r="O1129" t="str">
            <v>San Francisco Bay</v>
          </cell>
        </row>
        <row r="1130">
          <cell r="N1130">
            <v>94120</v>
          </cell>
          <cell r="O1130" t="str">
            <v>San Francisco Bay</v>
          </cell>
        </row>
        <row r="1131">
          <cell r="N1131">
            <v>94121</v>
          </cell>
          <cell r="O1131" t="str">
            <v>San Francisco Bay</v>
          </cell>
        </row>
        <row r="1132">
          <cell r="N1132">
            <v>94122</v>
          </cell>
          <cell r="O1132" t="str">
            <v>San Francisco Bay</v>
          </cell>
        </row>
        <row r="1133">
          <cell r="N1133">
            <v>94123</v>
          </cell>
          <cell r="O1133" t="str">
            <v>San Francisco Bay</v>
          </cell>
        </row>
        <row r="1134">
          <cell r="N1134">
            <v>94124</v>
          </cell>
          <cell r="O1134" t="str">
            <v>San Francisco Bay</v>
          </cell>
        </row>
        <row r="1135">
          <cell r="N1135">
            <v>94125</v>
          </cell>
          <cell r="O1135" t="str">
            <v>San Francisco Bay</v>
          </cell>
        </row>
        <row r="1136">
          <cell r="N1136">
            <v>94126</v>
          </cell>
          <cell r="O1136" t="str">
            <v>San Francisco Bay</v>
          </cell>
        </row>
        <row r="1137">
          <cell r="N1137">
            <v>94127</v>
          </cell>
          <cell r="O1137" t="str">
            <v>San Francisco Bay</v>
          </cell>
        </row>
        <row r="1138">
          <cell r="N1138">
            <v>94128</v>
          </cell>
          <cell r="O1138" t="str">
            <v>San Francisco Bay</v>
          </cell>
        </row>
        <row r="1139">
          <cell r="N1139">
            <v>94129</v>
          </cell>
          <cell r="O1139" t="str">
            <v>San Francisco Bay</v>
          </cell>
        </row>
        <row r="1140">
          <cell r="N1140">
            <v>94130</v>
          </cell>
          <cell r="O1140" t="str">
            <v>San Francisco Bay</v>
          </cell>
        </row>
        <row r="1141">
          <cell r="N1141">
            <v>94131</v>
          </cell>
          <cell r="O1141" t="str">
            <v>San Francisco Bay</v>
          </cell>
        </row>
        <row r="1142">
          <cell r="N1142">
            <v>94132</v>
          </cell>
          <cell r="O1142" t="str">
            <v>San Francisco Bay</v>
          </cell>
        </row>
        <row r="1143">
          <cell r="N1143">
            <v>94133</v>
          </cell>
          <cell r="O1143" t="str">
            <v>San Francisco Bay</v>
          </cell>
        </row>
        <row r="1144">
          <cell r="N1144">
            <v>94134</v>
          </cell>
          <cell r="O1144" t="str">
            <v>San Francisco Bay</v>
          </cell>
        </row>
        <row r="1145">
          <cell r="N1145">
            <v>94137</v>
          </cell>
          <cell r="O1145" t="str">
            <v>San Francisco Bay</v>
          </cell>
        </row>
        <row r="1146">
          <cell r="N1146">
            <v>94139</v>
          </cell>
          <cell r="O1146" t="str">
            <v>San Francisco Bay</v>
          </cell>
        </row>
        <row r="1147">
          <cell r="N1147">
            <v>94140</v>
          </cell>
          <cell r="O1147" t="str">
            <v>San Francisco Bay</v>
          </cell>
        </row>
        <row r="1148">
          <cell r="N1148">
            <v>94141</v>
          </cell>
          <cell r="O1148" t="str">
            <v>San Francisco Bay</v>
          </cell>
        </row>
        <row r="1149">
          <cell r="N1149">
            <v>94142</v>
          </cell>
          <cell r="O1149" t="str">
            <v>San Francisco Bay</v>
          </cell>
        </row>
        <row r="1150">
          <cell r="N1150">
            <v>94143</v>
          </cell>
          <cell r="O1150" t="str">
            <v>San Francisco Bay</v>
          </cell>
        </row>
        <row r="1151">
          <cell r="N1151">
            <v>94144</v>
          </cell>
          <cell r="O1151" t="str">
            <v>San Francisco Bay</v>
          </cell>
        </row>
        <row r="1152">
          <cell r="N1152">
            <v>94145</v>
          </cell>
          <cell r="O1152" t="str">
            <v>San Francisco Bay</v>
          </cell>
        </row>
        <row r="1153">
          <cell r="N1153">
            <v>94146</v>
          </cell>
          <cell r="O1153" t="str">
            <v>San Francisco Bay</v>
          </cell>
        </row>
        <row r="1154">
          <cell r="N1154">
            <v>94147</v>
          </cell>
          <cell r="O1154" t="str">
            <v>San Francisco Bay</v>
          </cell>
        </row>
        <row r="1155">
          <cell r="N1155">
            <v>94151</v>
          </cell>
          <cell r="O1155" t="str">
            <v>San Francisco Bay</v>
          </cell>
        </row>
        <row r="1156">
          <cell r="N1156">
            <v>94156</v>
          </cell>
          <cell r="O1156" t="str">
            <v>San Francisco Bay</v>
          </cell>
        </row>
        <row r="1157">
          <cell r="N1157">
            <v>94158</v>
          </cell>
          <cell r="O1157" t="str">
            <v>San Francisco Bay</v>
          </cell>
        </row>
        <row r="1158">
          <cell r="N1158">
            <v>94159</v>
          </cell>
          <cell r="O1158" t="str">
            <v>San Francisco Bay</v>
          </cell>
        </row>
        <row r="1159">
          <cell r="N1159">
            <v>94160</v>
          </cell>
          <cell r="O1159" t="str">
            <v>San Francisco Bay</v>
          </cell>
        </row>
        <row r="1160">
          <cell r="N1160">
            <v>94161</v>
          </cell>
          <cell r="O1160" t="str">
            <v>San Francisco Bay</v>
          </cell>
        </row>
        <row r="1161">
          <cell r="N1161">
            <v>94162</v>
          </cell>
          <cell r="O1161" t="str">
            <v>San Francisco Bay</v>
          </cell>
        </row>
        <row r="1162">
          <cell r="N1162">
            <v>94163</v>
          </cell>
          <cell r="O1162" t="str">
            <v>San Francisco Bay</v>
          </cell>
        </row>
        <row r="1163">
          <cell r="N1163">
            <v>94164</v>
          </cell>
          <cell r="O1163" t="str">
            <v>San Francisco Bay</v>
          </cell>
        </row>
        <row r="1164">
          <cell r="N1164">
            <v>94172</v>
          </cell>
          <cell r="O1164" t="str">
            <v>San Francisco Bay</v>
          </cell>
        </row>
        <row r="1165">
          <cell r="N1165">
            <v>94177</v>
          </cell>
          <cell r="O1165" t="str">
            <v>San Francisco Bay</v>
          </cell>
        </row>
        <row r="1166">
          <cell r="N1166">
            <v>94188</v>
          </cell>
          <cell r="O1166" t="str">
            <v>San Francisco Bay</v>
          </cell>
        </row>
        <row r="1167">
          <cell r="N1167">
            <v>94203</v>
          </cell>
          <cell r="O1167" t="str">
            <v>Sacramento River</v>
          </cell>
        </row>
        <row r="1168">
          <cell r="N1168">
            <v>94204</v>
          </cell>
          <cell r="O1168" t="str">
            <v>Sacramento River</v>
          </cell>
        </row>
        <row r="1169">
          <cell r="N1169">
            <v>94205</v>
          </cell>
          <cell r="O1169" t="str">
            <v>Sacramento River</v>
          </cell>
        </row>
        <row r="1170">
          <cell r="N1170">
            <v>94206</v>
          </cell>
          <cell r="O1170" t="str">
            <v>Sacramento River</v>
          </cell>
        </row>
        <row r="1171">
          <cell r="N1171">
            <v>94207</v>
          </cell>
          <cell r="O1171" t="str">
            <v>Sacramento River</v>
          </cell>
        </row>
        <row r="1172">
          <cell r="N1172">
            <v>94208</v>
          </cell>
          <cell r="O1172" t="str">
            <v>Sacramento River</v>
          </cell>
        </row>
        <row r="1173">
          <cell r="N1173">
            <v>94209</v>
          </cell>
          <cell r="O1173" t="str">
            <v>Sacramento River</v>
          </cell>
        </row>
        <row r="1174">
          <cell r="N1174">
            <v>94211</v>
          </cell>
          <cell r="O1174" t="str">
            <v>Sacramento River</v>
          </cell>
        </row>
        <row r="1175">
          <cell r="N1175">
            <v>94229</v>
          </cell>
          <cell r="O1175" t="str">
            <v>Sacramento River</v>
          </cell>
        </row>
        <row r="1176">
          <cell r="N1176">
            <v>94230</v>
          </cell>
          <cell r="O1176" t="str">
            <v>Sacramento River</v>
          </cell>
        </row>
        <row r="1177">
          <cell r="N1177">
            <v>94232</v>
          </cell>
          <cell r="O1177" t="str">
            <v>Sacramento River</v>
          </cell>
        </row>
        <row r="1178">
          <cell r="N1178">
            <v>94234</v>
          </cell>
          <cell r="O1178" t="str">
            <v>Sacramento River</v>
          </cell>
        </row>
        <row r="1179">
          <cell r="N1179">
            <v>94235</v>
          </cell>
          <cell r="O1179" t="str">
            <v>Sacramento River</v>
          </cell>
        </row>
        <row r="1180">
          <cell r="N1180">
            <v>94236</v>
          </cell>
          <cell r="O1180" t="str">
            <v>Sacramento River</v>
          </cell>
        </row>
        <row r="1181">
          <cell r="N1181">
            <v>94237</v>
          </cell>
          <cell r="O1181" t="str">
            <v>Sacramento River</v>
          </cell>
        </row>
        <row r="1182">
          <cell r="N1182">
            <v>94239</v>
          </cell>
          <cell r="O1182" t="str">
            <v>Sacramento River</v>
          </cell>
        </row>
        <row r="1183">
          <cell r="N1183">
            <v>94240</v>
          </cell>
          <cell r="O1183" t="str">
            <v>Sacramento River</v>
          </cell>
        </row>
        <row r="1184">
          <cell r="N1184">
            <v>94244</v>
          </cell>
          <cell r="O1184" t="str">
            <v>Sacramento River</v>
          </cell>
        </row>
        <row r="1185">
          <cell r="N1185">
            <v>94246</v>
          </cell>
          <cell r="O1185" t="str">
            <v>Sacramento River</v>
          </cell>
        </row>
        <row r="1186">
          <cell r="N1186">
            <v>94247</v>
          </cell>
          <cell r="O1186" t="str">
            <v>Sacramento River</v>
          </cell>
        </row>
        <row r="1187">
          <cell r="N1187">
            <v>94248</v>
          </cell>
          <cell r="O1187" t="str">
            <v>Sacramento River</v>
          </cell>
        </row>
        <row r="1188">
          <cell r="N1188">
            <v>94249</v>
          </cell>
          <cell r="O1188" t="str">
            <v>Sacramento River</v>
          </cell>
        </row>
        <row r="1189">
          <cell r="N1189">
            <v>94250</v>
          </cell>
          <cell r="O1189" t="str">
            <v>Sacramento River</v>
          </cell>
        </row>
        <row r="1190">
          <cell r="N1190">
            <v>94252</v>
          </cell>
          <cell r="O1190" t="str">
            <v>Sacramento River</v>
          </cell>
        </row>
        <row r="1191">
          <cell r="N1191">
            <v>94254</v>
          </cell>
          <cell r="O1191" t="str">
            <v>Sacramento River</v>
          </cell>
        </row>
        <row r="1192">
          <cell r="N1192">
            <v>94256</v>
          </cell>
          <cell r="O1192" t="str">
            <v>Sacramento River</v>
          </cell>
        </row>
        <row r="1193">
          <cell r="N1193">
            <v>94257</v>
          </cell>
          <cell r="O1193" t="str">
            <v>Sacramento River</v>
          </cell>
        </row>
        <row r="1194">
          <cell r="N1194">
            <v>94258</v>
          </cell>
          <cell r="O1194" t="str">
            <v>Sacramento River</v>
          </cell>
        </row>
        <row r="1195">
          <cell r="N1195">
            <v>94259</v>
          </cell>
          <cell r="O1195" t="str">
            <v>Sacramento River</v>
          </cell>
        </row>
        <row r="1196">
          <cell r="N1196">
            <v>94261</v>
          </cell>
          <cell r="O1196" t="str">
            <v>Sacramento River</v>
          </cell>
        </row>
        <row r="1197">
          <cell r="N1197">
            <v>94262</v>
          </cell>
          <cell r="O1197" t="str">
            <v>Sacramento River</v>
          </cell>
        </row>
        <row r="1198">
          <cell r="N1198">
            <v>94263</v>
          </cell>
          <cell r="O1198" t="str">
            <v>Sacramento River</v>
          </cell>
        </row>
        <row r="1199">
          <cell r="N1199">
            <v>94267</v>
          </cell>
          <cell r="O1199" t="str">
            <v>Sacramento River</v>
          </cell>
        </row>
        <row r="1200">
          <cell r="N1200">
            <v>94268</v>
          </cell>
          <cell r="O1200" t="str">
            <v>Sacramento River</v>
          </cell>
        </row>
        <row r="1201">
          <cell r="N1201">
            <v>94269</v>
          </cell>
          <cell r="O1201" t="str">
            <v>Sacramento River</v>
          </cell>
        </row>
        <row r="1202">
          <cell r="N1202">
            <v>94271</v>
          </cell>
          <cell r="O1202" t="str">
            <v>Sacramento River</v>
          </cell>
        </row>
        <row r="1203">
          <cell r="N1203">
            <v>94273</v>
          </cell>
          <cell r="O1203" t="str">
            <v>Sacramento River</v>
          </cell>
        </row>
        <row r="1204">
          <cell r="N1204">
            <v>94274</v>
          </cell>
          <cell r="O1204" t="str">
            <v>Sacramento River</v>
          </cell>
        </row>
        <row r="1205">
          <cell r="N1205">
            <v>94277</v>
          </cell>
          <cell r="O1205" t="str">
            <v>Sacramento River</v>
          </cell>
        </row>
        <row r="1206">
          <cell r="N1206">
            <v>94278</v>
          </cell>
          <cell r="O1206" t="str">
            <v>Sacramento River</v>
          </cell>
        </row>
        <row r="1207">
          <cell r="N1207">
            <v>94279</v>
          </cell>
          <cell r="O1207" t="str">
            <v>Sacramento River</v>
          </cell>
        </row>
        <row r="1208">
          <cell r="N1208">
            <v>94280</v>
          </cell>
          <cell r="O1208" t="str">
            <v>Sacramento River</v>
          </cell>
        </row>
        <row r="1209">
          <cell r="N1209">
            <v>94282</v>
          </cell>
          <cell r="O1209" t="str">
            <v>Sacramento River</v>
          </cell>
        </row>
        <row r="1210">
          <cell r="N1210">
            <v>94283</v>
          </cell>
          <cell r="O1210" t="str">
            <v>Sacramento River</v>
          </cell>
        </row>
        <row r="1211">
          <cell r="N1211">
            <v>94284</v>
          </cell>
          <cell r="O1211" t="str">
            <v>Sacramento River</v>
          </cell>
        </row>
        <row r="1212">
          <cell r="N1212">
            <v>94285</v>
          </cell>
          <cell r="O1212" t="str">
            <v>Sacramento River</v>
          </cell>
        </row>
        <row r="1213">
          <cell r="N1213">
            <v>94286</v>
          </cell>
          <cell r="O1213" t="str">
            <v>Sacramento River</v>
          </cell>
        </row>
        <row r="1214">
          <cell r="N1214">
            <v>94287</v>
          </cell>
          <cell r="O1214" t="str">
            <v>Sacramento River</v>
          </cell>
        </row>
        <row r="1215">
          <cell r="N1215">
            <v>94288</v>
          </cell>
          <cell r="O1215" t="str">
            <v>Sacramento River</v>
          </cell>
        </row>
        <row r="1216">
          <cell r="N1216">
            <v>94289</v>
          </cell>
          <cell r="O1216" t="str">
            <v>Sacramento River</v>
          </cell>
        </row>
        <row r="1217">
          <cell r="N1217">
            <v>94290</v>
          </cell>
          <cell r="O1217" t="str">
            <v>Sacramento River</v>
          </cell>
        </row>
        <row r="1218">
          <cell r="N1218">
            <v>94291</v>
          </cell>
          <cell r="O1218" t="str">
            <v>Sacramento River</v>
          </cell>
        </row>
        <row r="1219">
          <cell r="N1219">
            <v>94293</v>
          </cell>
          <cell r="O1219" t="str">
            <v>Sacramento River</v>
          </cell>
        </row>
        <row r="1220">
          <cell r="N1220">
            <v>94294</v>
          </cell>
          <cell r="O1220" t="str">
            <v>Sacramento River</v>
          </cell>
        </row>
        <row r="1221">
          <cell r="N1221">
            <v>94295</v>
          </cell>
          <cell r="O1221" t="str">
            <v>Sacramento River</v>
          </cell>
        </row>
        <row r="1222">
          <cell r="N1222">
            <v>94296</v>
          </cell>
          <cell r="O1222" t="str">
            <v>Sacramento River</v>
          </cell>
        </row>
        <row r="1223">
          <cell r="N1223">
            <v>94297</v>
          </cell>
          <cell r="O1223" t="str">
            <v>Sacramento River</v>
          </cell>
        </row>
        <row r="1224">
          <cell r="N1224">
            <v>94298</v>
          </cell>
          <cell r="O1224" t="str">
            <v>Sacramento River</v>
          </cell>
        </row>
        <row r="1225">
          <cell r="N1225">
            <v>94301</v>
          </cell>
          <cell r="O1225" t="str">
            <v>San Francisco Bay</v>
          </cell>
        </row>
        <row r="1226">
          <cell r="N1226">
            <v>94302</v>
          </cell>
          <cell r="O1226" t="str">
            <v>San Francisco Bay</v>
          </cell>
        </row>
        <row r="1227">
          <cell r="N1227">
            <v>94303</v>
          </cell>
          <cell r="O1227" t="str">
            <v>San Francisco Bay</v>
          </cell>
        </row>
        <row r="1228">
          <cell r="N1228">
            <v>94304</v>
          </cell>
          <cell r="O1228" t="str">
            <v>San Francisco Bay</v>
          </cell>
        </row>
        <row r="1229">
          <cell r="N1229">
            <v>94305</v>
          </cell>
          <cell r="O1229" t="str">
            <v>San Francisco Bay</v>
          </cell>
        </row>
        <row r="1230">
          <cell r="N1230">
            <v>94306</v>
          </cell>
          <cell r="O1230" t="str">
            <v>San Francisco Bay</v>
          </cell>
        </row>
        <row r="1231">
          <cell r="N1231">
            <v>94309</v>
          </cell>
          <cell r="O1231" t="str">
            <v>San Francisco Bay</v>
          </cell>
        </row>
        <row r="1232">
          <cell r="N1232">
            <v>94401</v>
          </cell>
          <cell r="O1232" t="str">
            <v>San Francisco Bay</v>
          </cell>
        </row>
        <row r="1233">
          <cell r="N1233">
            <v>94402</v>
          </cell>
          <cell r="O1233" t="str">
            <v>San Francisco Bay</v>
          </cell>
        </row>
        <row r="1234">
          <cell r="N1234">
            <v>94403</v>
          </cell>
          <cell r="O1234" t="str">
            <v>San Francisco Bay</v>
          </cell>
        </row>
        <row r="1235">
          <cell r="N1235">
            <v>94404</v>
          </cell>
          <cell r="O1235" t="str">
            <v>San Francisco Bay</v>
          </cell>
        </row>
        <row r="1236">
          <cell r="N1236">
            <v>94497</v>
          </cell>
          <cell r="O1236" t="str">
            <v>San Francisco Bay</v>
          </cell>
        </row>
        <row r="1237">
          <cell r="N1237">
            <v>94501</v>
          </cell>
          <cell r="O1237" t="str">
            <v>San Francisco Bay</v>
          </cell>
        </row>
        <row r="1238">
          <cell r="N1238">
            <v>94502</v>
          </cell>
          <cell r="O1238" t="str">
            <v>San Francisco Bay</v>
          </cell>
        </row>
        <row r="1239">
          <cell r="N1239">
            <v>94503</v>
          </cell>
          <cell r="O1239" t="str">
            <v>San Francisco Bay</v>
          </cell>
        </row>
        <row r="1240">
          <cell r="N1240">
            <v>94505</v>
          </cell>
          <cell r="O1240" t="str">
            <v>San Joaquin</v>
          </cell>
        </row>
        <row r="1241">
          <cell r="N1241">
            <v>94506</v>
          </cell>
          <cell r="O1241" t="str">
            <v>San Francisco Bay</v>
          </cell>
        </row>
        <row r="1242">
          <cell r="N1242">
            <v>94507</v>
          </cell>
          <cell r="O1242" t="str">
            <v>San Francisco Bay</v>
          </cell>
        </row>
        <row r="1243">
          <cell r="N1243">
            <v>94508</v>
          </cell>
          <cell r="O1243" t="str">
            <v>San Francisco Bay</v>
          </cell>
        </row>
        <row r="1244">
          <cell r="N1244">
            <v>94509</v>
          </cell>
          <cell r="O1244" t="str">
            <v>San Joaquin</v>
          </cell>
        </row>
        <row r="1245">
          <cell r="N1245">
            <v>94510</v>
          </cell>
          <cell r="O1245" t="str">
            <v>San Francisco Bay</v>
          </cell>
        </row>
        <row r="1246">
          <cell r="N1246">
            <v>94511</v>
          </cell>
          <cell r="O1246" t="str">
            <v>San Joaquin</v>
          </cell>
        </row>
        <row r="1247">
          <cell r="N1247">
            <v>94512</v>
          </cell>
          <cell r="O1247" t="str">
            <v>San Francisco Bay</v>
          </cell>
        </row>
        <row r="1248">
          <cell r="N1248">
            <v>94513</v>
          </cell>
          <cell r="O1248" t="str">
            <v>San Joaquin</v>
          </cell>
        </row>
        <row r="1249">
          <cell r="N1249">
            <v>94514</v>
          </cell>
          <cell r="O1249" t="str">
            <v>San Joaquin</v>
          </cell>
        </row>
        <row r="1250">
          <cell r="N1250">
            <v>94515</v>
          </cell>
          <cell r="O1250" t="str">
            <v>North Coast</v>
          </cell>
        </row>
        <row r="1251">
          <cell r="N1251">
            <v>94516</v>
          </cell>
          <cell r="O1251" t="str">
            <v>San Francisco Bay</v>
          </cell>
        </row>
        <row r="1252">
          <cell r="N1252">
            <v>94517</v>
          </cell>
          <cell r="O1252" t="str">
            <v>San Joaquin</v>
          </cell>
        </row>
        <row r="1253">
          <cell r="N1253">
            <v>94518</v>
          </cell>
          <cell r="O1253" t="str">
            <v>San Francisco Bay</v>
          </cell>
        </row>
        <row r="1254">
          <cell r="N1254">
            <v>94519</v>
          </cell>
          <cell r="O1254" t="str">
            <v>San Francisco Bay</v>
          </cell>
        </row>
        <row r="1255">
          <cell r="N1255">
            <v>94520</v>
          </cell>
          <cell r="O1255" t="str">
            <v>San Francisco Bay</v>
          </cell>
        </row>
        <row r="1256">
          <cell r="N1256">
            <v>94521</v>
          </cell>
          <cell r="O1256" t="str">
            <v>San Francisco Bay</v>
          </cell>
        </row>
        <row r="1257">
          <cell r="N1257">
            <v>94522</v>
          </cell>
          <cell r="O1257" t="str">
            <v>San Francisco Bay</v>
          </cell>
        </row>
        <row r="1258">
          <cell r="N1258">
            <v>94523</v>
          </cell>
          <cell r="O1258" t="str">
            <v>San Francisco Bay</v>
          </cell>
        </row>
        <row r="1259">
          <cell r="N1259">
            <v>94524</v>
          </cell>
          <cell r="O1259" t="str">
            <v>San Francisco Bay</v>
          </cell>
        </row>
        <row r="1260">
          <cell r="N1260">
            <v>94525</v>
          </cell>
          <cell r="O1260" t="str">
            <v>San Francisco Bay</v>
          </cell>
        </row>
        <row r="1261">
          <cell r="N1261">
            <v>94526</v>
          </cell>
          <cell r="O1261" t="str">
            <v>San Francisco Bay</v>
          </cell>
        </row>
        <row r="1262">
          <cell r="N1262">
            <v>94527</v>
          </cell>
          <cell r="O1262" t="str">
            <v>San Francisco Bay</v>
          </cell>
        </row>
        <row r="1263">
          <cell r="N1263">
            <v>94528</v>
          </cell>
          <cell r="O1263" t="str">
            <v>San Francisco Bay</v>
          </cell>
        </row>
        <row r="1264">
          <cell r="N1264">
            <v>94529</v>
          </cell>
          <cell r="O1264" t="str">
            <v>San Francisco Bay</v>
          </cell>
        </row>
        <row r="1265">
          <cell r="N1265">
            <v>94530</v>
          </cell>
          <cell r="O1265" t="str">
            <v>San Francisco Bay</v>
          </cell>
        </row>
        <row r="1266">
          <cell r="N1266">
            <v>94531</v>
          </cell>
          <cell r="O1266" t="str">
            <v>San Joaquin</v>
          </cell>
        </row>
        <row r="1267">
          <cell r="N1267">
            <v>94533</v>
          </cell>
          <cell r="O1267" t="str">
            <v>San Francisco Bay</v>
          </cell>
        </row>
        <row r="1268">
          <cell r="N1268">
            <v>94534</v>
          </cell>
          <cell r="O1268" t="str">
            <v>San Francisco Bay</v>
          </cell>
        </row>
        <row r="1269">
          <cell r="N1269">
            <v>94535</v>
          </cell>
          <cell r="O1269" t="str">
            <v>San Francisco Bay</v>
          </cell>
        </row>
        <row r="1270">
          <cell r="N1270">
            <v>94536</v>
          </cell>
          <cell r="O1270" t="str">
            <v>San Francisco Bay</v>
          </cell>
        </row>
        <row r="1271">
          <cell r="N1271">
            <v>94537</v>
          </cell>
          <cell r="O1271" t="str">
            <v>San Francisco Bay</v>
          </cell>
        </row>
        <row r="1272">
          <cell r="N1272">
            <v>94538</v>
          </cell>
          <cell r="O1272" t="str">
            <v>San Francisco Bay</v>
          </cell>
        </row>
        <row r="1273">
          <cell r="N1273">
            <v>94539</v>
          </cell>
          <cell r="O1273" t="str">
            <v>San Francisco Bay</v>
          </cell>
        </row>
        <row r="1274">
          <cell r="N1274">
            <v>94540</v>
          </cell>
          <cell r="O1274" t="str">
            <v>San Francisco Bay</v>
          </cell>
        </row>
        <row r="1275">
          <cell r="N1275">
            <v>94541</v>
          </cell>
          <cell r="O1275" t="str">
            <v>San Francisco Bay</v>
          </cell>
        </row>
        <row r="1276">
          <cell r="N1276">
            <v>94542</v>
          </cell>
          <cell r="O1276" t="str">
            <v>San Francisco Bay</v>
          </cell>
        </row>
        <row r="1277">
          <cell r="N1277">
            <v>94543</v>
          </cell>
          <cell r="O1277" t="str">
            <v>San Francisco Bay</v>
          </cell>
        </row>
        <row r="1278">
          <cell r="N1278">
            <v>94544</v>
          </cell>
          <cell r="O1278" t="str">
            <v>San Francisco Bay</v>
          </cell>
        </row>
        <row r="1279">
          <cell r="N1279">
            <v>94545</v>
          </cell>
          <cell r="O1279" t="str">
            <v>San Francisco Bay</v>
          </cell>
        </row>
        <row r="1280">
          <cell r="N1280">
            <v>94546</v>
          </cell>
          <cell r="O1280" t="str">
            <v>San Francisco Bay</v>
          </cell>
        </row>
        <row r="1281">
          <cell r="N1281">
            <v>94547</v>
          </cell>
          <cell r="O1281" t="str">
            <v>San Francisco Bay</v>
          </cell>
        </row>
        <row r="1282">
          <cell r="N1282">
            <v>94548</v>
          </cell>
          <cell r="O1282" t="str">
            <v>San Joaquin</v>
          </cell>
        </row>
        <row r="1283">
          <cell r="N1283">
            <v>94549</v>
          </cell>
          <cell r="O1283" t="str">
            <v>San Francisco Bay</v>
          </cell>
        </row>
        <row r="1284">
          <cell r="N1284">
            <v>94550</v>
          </cell>
          <cell r="O1284" t="str">
            <v>San Francisco Bay</v>
          </cell>
        </row>
        <row r="1285">
          <cell r="N1285">
            <v>94551</v>
          </cell>
          <cell r="O1285" t="str">
            <v>San Francisco Bay</v>
          </cell>
        </row>
        <row r="1286">
          <cell r="N1286">
            <v>94552</v>
          </cell>
          <cell r="O1286" t="str">
            <v>San Francisco Bay</v>
          </cell>
        </row>
        <row r="1287">
          <cell r="N1287">
            <v>94553</v>
          </cell>
          <cell r="O1287" t="str">
            <v>San Francisco Bay</v>
          </cell>
        </row>
        <row r="1288">
          <cell r="N1288">
            <v>94555</v>
          </cell>
          <cell r="O1288" t="str">
            <v>San Francisco Bay</v>
          </cell>
        </row>
        <row r="1289">
          <cell r="N1289">
            <v>94556</v>
          </cell>
          <cell r="O1289" t="str">
            <v>San Francisco Bay</v>
          </cell>
        </row>
        <row r="1290">
          <cell r="N1290">
            <v>94557</v>
          </cell>
          <cell r="O1290" t="str">
            <v>San Francisco Bay</v>
          </cell>
        </row>
        <row r="1291">
          <cell r="N1291">
            <v>94558</v>
          </cell>
          <cell r="O1291" t="str">
            <v>San Francisco Bay</v>
          </cell>
        </row>
        <row r="1292">
          <cell r="N1292">
            <v>94559</v>
          </cell>
          <cell r="O1292" t="str">
            <v>San Francisco Bay</v>
          </cell>
        </row>
        <row r="1293">
          <cell r="N1293">
            <v>94560</v>
          </cell>
          <cell r="O1293" t="str">
            <v>San Francisco Bay</v>
          </cell>
        </row>
        <row r="1294">
          <cell r="N1294">
            <v>94561</v>
          </cell>
          <cell r="O1294" t="str">
            <v>San Joaquin</v>
          </cell>
        </row>
        <row r="1295">
          <cell r="N1295">
            <v>94562</v>
          </cell>
          <cell r="O1295" t="str">
            <v>San Francisco Bay</v>
          </cell>
        </row>
        <row r="1296">
          <cell r="N1296">
            <v>94563</v>
          </cell>
          <cell r="O1296" t="str">
            <v>San Francisco Bay</v>
          </cell>
        </row>
        <row r="1297">
          <cell r="N1297">
            <v>94564</v>
          </cell>
          <cell r="O1297" t="str">
            <v>San Francisco Bay</v>
          </cell>
        </row>
        <row r="1298">
          <cell r="N1298">
            <v>94565</v>
          </cell>
          <cell r="O1298" t="str">
            <v>San Francisco Bay</v>
          </cell>
        </row>
        <row r="1299">
          <cell r="N1299">
            <v>94566</v>
          </cell>
          <cell r="O1299" t="str">
            <v>San Francisco Bay</v>
          </cell>
        </row>
        <row r="1300">
          <cell r="N1300">
            <v>94567</v>
          </cell>
          <cell r="O1300" t="str">
            <v>Sacramento River</v>
          </cell>
        </row>
        <row r="1301">
          <cell r="N1301">
            <v>94568</v>
          </cell>
          <cell r="O1301" t="str">
            <v>San Francisco Bay</v>
          </cell>
        </row>
        <row r="1302">
          <cell r="N1302">
            <v>94569</v>
          </cell>
          <cell r="O1302" t="str">
            <v>San Francisco Bay</v>
          </cell>
        </row>
        <row r="1303">
          <cell r="N1303">
            <v>94570</v>
          </cell>
          <cell r="O1303" t="str">
            <v>San Francisco Bay</v>
          </cell>
        </row>
        <row r="1304">
          <cell r="N1304">
            <v>94571</v>
          </cell>
          <cell r="O1304" t="str">
            <v>Sacramento River</v>
          </cell>
        </row>
        <row r="1305">
          <cell r="N1305">
            <v>94572</v>
          </cell>
          <cell r="O1305" t="str">
            <v>San Francisco Bay</v>
          </cell>
        </row>
        <row r="1306">
          <cell r="N1306">
            <v>94573</v>
          </cell>
          <cell r="O1306" t="str">
            <v>San Francisco Bay</v>
          </cell>
        </row>
        <row r="1307">
          <cell r="N1307">
            <v>94574</v>
          </cell>
          <cell r="O1307" t="str">
            <v>San Francisco Bay</v>
          </cell>
        </row>
        <row r="1308">
          <cell r="N1308">
            <v>94575</v>
          </cell>
          <cell r="O1308" t="str">
            <v>San Francisco Bay</v>
          </cell>
        </row>
        <row r="1309">
          <cell r="N1309">
            <v>94576</v>
          </cell>
          <cell r="O1309" t="str">
            <v>San Francisco Bay</v>
          </cell>
        </row>
        <row r="1310">
          <cell r="N1310">
            <v>94577</v>
          </cell>
          <cell r="O1310" t="str">
            <v>San Francisco Bay</v>
          </cell>
        </row>
        <row r="1311">
          <cell r="N1311">
            <v>94578</v>
          </cell>
          <cell r="O1311" t="str">
            <v>San Francisco Bay</v>
          </cell>
        </row>
        <row r="1312">
          <cell r="N1312">
            <v>94579</v>
          </cell>
          <cell r="O1312" t="str">
            <v>San Francisco Bay</v>
          </cell>
        </row>
        <row r="1313">
          <cell r="N1313">
            <v>94580</v>
          </cell>
          <cell r="O1313" t="str">
            <v>San Francisco Bay</v>
          </cell>
        </row>
        <row r="1314">
          <cell r="N1314">
            <v>94581</v>
          </cell>
          <cell r="O1314" t="str">
            <v>San Francisco Bay</v>
          </cell>
        </row>
        <row r="1315">
          <cell r="N1315">
            <v>94582</v>
          </cell>
          <cell r="O1315" t="str">
            <v>San Francisco Bay</v>
          </cell>
        </row>
        <row r="1316">
          <cell r="N1316">
            <v>94583</v>
          </cell>
          <cell r="O1316" t="str">
            <v>San Francisco Bay</v>
          </cell>
        </row>
        <row r="1317">
          <cell r="N1317">
            <v>94585</v>
          </cell>
          <cell r="O1317" t="str">
            <v>San Francisco Bay</v>
          </cell>
        </row>
        <row r="1318">
          <cell r="N1318">
            <v>94586</v>
          </cell>
          <cell r="O1318" t="str">
            <v>San Francisco Bay</v>
          </cell>
        </row>
        <row r="1319">
          <cell r="N1319">
            <v>94587</v>
          </cell>
          <cell r="O1319" t="str">
            <v>San Francisco Bay</v>
          </cell>
        </row>
        <row r="1320">
          <cell r="N1320">
            <v>94588</v>
          </cell>
          <cell r="O1320" t="str">
            <v>San Francisco Bay</v>
          </cell>
        </row>
        <row r="1321">
          <cell r="N1321">
            <v>94589</v>
          </cell>
          <cell r="O1321" t="str">
            <v>San Francisco Bay</v>
          </cell>
        </row>
        <row r="1322">
          <cell r="N1322">
            <v>94590</v>
          </cell>
          <cell r="O1322" t="str">
            <v>San Francisco Bay</v>
          </cell>
        </row>
        <row r="1323">
          <cell r="N1323">
            <v>94591</v>
          </cell>
          <cell r="O1323" t="str">
            <v>San Francisco Bay</v>
          </cell>
        </row>
        <row r="1324">
          <cell r="N1324">
            <v>94592</v>
          </cell>
          <cell r="O1324" t="str">
            <v>San Francisco Bay</v>
          </cell>
        </row>
        <row r="1325">
          <cell r="N1325">
            <v>94595</v>
          </cell>
          <cell r="O1325" t="str">
            <v>San Francisco Bay</v>
          </cell>
        </row>
        <row r="1326">
          <cell r="N1326">
            <v>94596</v>
          </cell>
          <cell r="O1326" t="str">
            <v>San Francisco Bay</v>
          </cell>
        </row>
        <row r="1327">
          <cell r="N1327">
            <v>94597</v>
          </cell>
          <cell r="O1327" t="str">
            <v>San Francisco Bay</v>
          </cell>
        </row>
        <row r="1328">
          <cell r="N1328">
            <v>94598</v>
          </cell>
          <cell r="O1328" t="str">
            <v>San Francisco Bay</v>
          </cell>
        </row>
        <row r="1329">
          <cell r="N1329">
            <v>94599</v>
          </cell>
          <cell r="O1329" t="str">
            <v>San Francisco Bay</v>
          </cell>
        </row>
        <row r="1330">
          <cell r="N1330">
            <v>94601</v>
          </cell>
          <cell r="O1330" t="str">
            <v>San Francisco Bay</v>
          </cell>
        </row>
        <row r="1331">
          <cell r="N1331">
            <v>94602</v>
          </cell>
          <cell r="O1331" t="str">
            <v>San Francisco Bay</v>
          </cell>
        </row>
        <row r="1332">
          <cell r="N1332">
            <v>94603</v>
          </cell>
          <cell r="O1332" t="str">
            <v>San Francisco Bay</v>
          </cell>
        </row>
        <row r="1333">
          <cell r="N1333">
            <v>94604</v>
          </cell>
          <cell r="O1333" t="str">
            <v>San Francisco Bay</v>
          </cell>
        </row>
        <row r="1334">
          <cell r="N1334">
            <v>94605</v>
          </cell>
          <cell r="O1334" t="str">
            <v>San Francisco Bay</v>
          </cell>
        </row>
        <row r="1335">
          <cell r="N1335">
            <v>94606</v>
          </cell>
          <cell r="O1335" t="str">
            <v>San Francisco Bay</v>
          </cell>
        </row>
        <row r="1336">
          <cell r="N1336">
            <v>94607</v>
          </cell>
          <cell r="O1336" t="str">
            <v>San Francisco Bay</v>
          </cell>
        </row>
        <row r="1337">
          <cell r="N1337">
            <v>94608</v>
          </cell>
          <cell r="O1337" t="str">
            <v>San Francisco Bay</v>
          </cell>
        </row>
        <row r="1338">
          <cell r="N1338">
            <v>94609</v>
          </cell>
          <cell r="O1338" t="str">
            <v>San Francisco Bay</v>
          </cell>
        </row>
        <row r="1339">
          <cell r="N1339">
            <v>94610</v>
          </cell>
          <cell r="O1339" t="str">
            <v>San Francisco Bay</v>
          </cell>
        </row>
        <row r="1340">
          <cell r="N1340">
            <v>94611</v>
          </cell>
          <cell r="O1340" t="str">
            <v>San Francisco Bay</v>
          </cell>
        </row>
        <row r="1341">
          <cell r="N1341">
            <v>94612</v>
          </cell>
          <cell r="O1341" t="str">
            <v>San Francisco Bay</v>
          </cell>
        </row>
        <row r="1342">
          <cell r="N1342">
            <v>94613</v>
          </cell>
          <cell r="O1342" t="str">
            <v>San Francisco Bay</v>
          </cell>
        </row>
        <row r="1343">
          <cell r="N1343">
            <v>94614</v>
          </cell>
          <cell r="O1343" t="str">
            <v>San Francisco Bay</v>
          </cell>
        </row>
        <row r="1344">
          <cell r="N1344">
            <v>94615</v>
          </cell>
          <cell r="O1344" t="str">
            <v>San Francisco Bay</v>
          </cell>
        </row>
        <row r="1345">
          <cell r="N1345">
            <v>94617</v>
          </cell>
          <cell r="O1345" t="str">
            <v>San Francisco Bay</v>
          </cell>
        </row>
        <row r="1346">
          <cell r="N1346">
            <v>94618</v>
          </cell>
          <cell r="O1346" t="str">
            <v>San Francisco Bay</v>
          </cell>
        </row>
        <row r="1347">
          <cell r="N1347">
            <v>94619</v>
          </cell>
          <cell r="O1347" t="str">
            <v>San Francisco Bay</v>
          </cell>
        </row>
        <row r="1348">
          <cell r="N1348">
            <v>94620</v>
          </cell>
          <cell r="O1348" t="str">
            <v>San Francisco Bay</v>
          </cell>
        </row>
        <row r="1349">
          <cell r="N1349">
            <v>94621</v>
          </cell>
          <cell r="O1349" t="str">
            <v>San Francisco Bay</v>
          </cell>
        </row>
        <row r="1350">
          <cell r="N1350">
            <v>94623</v>
          </cell>
          <cell r="O1350" t="str">
            <v>San Francisco Bay</v>
          </cell>
        </row>
        <row r="1351">
          <cell r="N1351">
            <v>94624</v>
          </cell>
          <cell r="O1351" t="str">
            <v>San Francisco Bay</v>
          </cell>
        </row>
        <row r="1352">
          <cell r="N1352">
            <v>94649</v>
          </cell>
          <cell r="O1352" t="str">
            <v>San Francisco Bay</v>
          </cell>
        </row>
        <row r="1353">
          <cell r="N1353">
            <v>94659</v>
          </cell>
          <cell r="O1353" t="str">
            <v>San Francisco Bay</v>
          </cell>
        </row>
        <row r="1354">
          <cell r="N1354">
            <v>94660</v>
          </cell>
          <cell r="O1354" t="str">
            <v>San Francisco Bay</v>
          </cell>
        </row>
        <row r="1355">
          <cell r="N1355">
            <v>94661</v>
          </cell>
          <cell r="O1355" t="str">
            <v>San Francisco Bay</v>
          </cell>
        </row>
        <row r="1356">
          <cell r="N1356">
            <v>94662</v>
          </cell>
          <cell r="O1356" t="str">
            <v>San Francisco Bay</v>
          </cell>
        </row>
        <row r="1357">
          <cell r="N1357">
            <v>94666</v>
          </cell>
          <cell r="O1357" t="str">
            <v>San Francisco Bay</v>
          </cell>
        </row>
        <row r="1358">
          <cell r="N1358">
            <v>94701</v>
          </cell>
          <cell r="O1358" t="str">
            <v>San Francisco Bay</v>
          </cell>
        </row>
        <row r="1359">
          <cell r="N1359">
            <v>94702</v>
          </cell>
          <cell r="O1359" t="str">
            <v>San Francisco Bay</v>
          </cell>
        </row>
        <row r="1360">
          <cell r="N1360">
            <v>94703</v>
          </cell>
          <cell r="O1360" t="str">
            <v>San Francisco Bay</v>
          </cell>
        </row>
        <row r="1361">
          <cell r="N1361">
            <v>94704</v>
          </cell>
          <cell r="O1361" t="str">
            <v>San Francisco Bay</v>
          </cell>
        </row>
        <row r="1362">
          <cell r="N1362">
            <v>94705</v>
          </cell>
          <cell r="O1362" t="str">
            <v>San Francisco Bay</v>
          </cell>
        </row>
        <row r="1363">
          <cell r="N1363">
            <v>94706</v>
          </cell>
          <cell r="O1363" t="str">
            <v>San Francisco Bay</v>
          </cell>
        </row>
        <row r="1364">
          <cell r="N1364">
            <v>94707</v>
          </cell>
          <cell r="O1364" t="str">
            <v>San Francisco Bay</v>
          </cell>
        </row>
        <row r="1365">
          <cell r="N1365">
            <v>94708</v>
          </cell>
          <cell r="O1365" t="str">
            <v>San Francisco Bay</v>
          </cell>
        </row>
        <row r="1366">
          <cell r="N1366">
            <v>94709</v>
          </cell>
          <cell r="O1366" t="str">
            <v>San Francisco Bay</v>
          </cell>
        </row>
        <row r="1367">
          <cell r="N1367">
            <v>94710</v>
          </cell>
          <cell r="O1367" t="str">
            <v>San Francisco Bay</v>
          </cell>
        </row>
        <row r="1368">
          <cell r="N1368">
            <v>94712</v>
          </cell>
          <cell r="O1368" t="str">
            <v>San Francisco Bay</v>
          </cell>
        </row>
        <row r="1369">
          <cell r="N1369">
            <v>94720</v>
          </cell>
          <cell r="O1369" t="str">
            <v>San Francisco Bay</v>
          </cell>
        </row>
        <row r="1370">
          <cell r="N1370">
            <v>94801</v>
          </cell>
          <cell r="O1370" t="str">
            <v>San Francisco Bay</v>
          </cell>
        </row>
        <row r="1371">
          <cell r="N1371">
            <v>94802</v>
          </cell>
          <cell r="O1371" t="str">
            <v>San Francisco Bay</v>
          </cell>
        </row>
        <row r="1372">
          <cell r="N1372">
            <v>94803</v>
          </cell>
          <cell r="O1372" t="str">
            <v>San Francisco Bay</v>
          </cell>
        </row>
        <row r="1373">
          <cell r="N1373">
            <v>94804</v>
          </cell>
          <cell r="O1373" t="str">
            <v>San Francisco Bay</v>
          </cell>
        </row>
        <row r="1374">
          <cell r="N1374">
            <v>94805</v>
          </cell>
          <cell r="O1374" t="str">
            <v>San Francisco Bay</v>
          </cell>
        </row>
        <row r="1375">
          <cell r="N1375">
            <v>94806</v>
          </cell>
          <cell r="O1375" t="str">
            <v>San Francisco Bay</v>
          </cell>
        </row>
        <row r="1376">
          <cell r="N1376">
            <v>94807</v>
          </cell>
          <cell r="O1376" t="str">
            <v>San Francisco Bay</v>
          </cell>
        </row>
        <row r="1377">
          <cell r="N1377">
            <v>94808</v>
          </cell>
          <cell r="O1377" t="str">
            <v>San Francisco Bay</v>
          </cell>
        </row>
        <row r="1378">
          <cell r="N1378">
            <v>94820</v>
          </cell>
          <cell r="O1378" t="str">
            <v>San Francisco Bay</v>
          </cell>
        </row>
        <row r="1379">
          <cell r="N1379">
            <v>94850</v>
          </cell>
          <cell r="O1379" t="str">
            <v>San Francisco Bay</v>
          </cell>
        </row>
        <row r="1380">
          <cell r="N1380">
            <v>94901</v>
          </cell>
          <cell r="O1380" t="str">
            <v>San Francisco Bay</v>
          </cell>
        </row>
        <row r="1381">
          <cell r="N1381">
            <v>94903</v>
          </cell>
          <cell r="O1381" t="str">
            <v>San Francisco Bay</v>
          </cell>
        </row>
        <row r="1382">
          <cell r="N1382">
            <v>94904</v>
          </cell>
          <cell r="O1382" t="str">
            <v>San Francisco Bay</v>
          </cell>
        </row>
        <row r="1383">
          <cell r="N1383">
            <v>94912</v>
          </cell>
          <cell r="O1383" t="str">
            <v>San Francisco Bay</v>
          </cell>
        </row>
        <row r="1384">
          <cell r="N1384">
            <v>94913</v>
          </cell>
          <cell r="O1384" t="str">
            <v>San Francisco Bay</v>
          </cell>
        </row>
        <row r="1385">
          <cell r="N1385">
            <v>94914</v>
          </cell>
          <cell r="O1385" t="str">
            <v>San Francisco Bay</v>
          </cell>
        </row>
        <row r="1386">
          <cell r="N1386">
            <v>94915</v>
          </cell>
          <cell r="O1386" t="str">
            <v>San Francisco Bay</v>
          </cell>
        </row>
        <row r="1387">
          <cell r="N1387">
            <v>94920</v>
          </cell>
          <cell r="O1387" t="str">
            <v>San Francisco Bay</v>
          </cell>
        </row>
        <row r="1388">
          <cell r="N1388">
            <v>94922</v>
          </cell>
          <cell r="O1388" t="str">
            <v>North Coast</v>
          </cell>
        </row>
        <row r="1389">
          <cell r="N1389">
            <v>94923</v>
          </cell>
          <cell r="O1389" t="str">
            <v>North Coast</v>
          </cell>
        </row>
        <row r="1390">
          <cell r="N1390">
            <v>94924</v>
          </cell>
          <cell r="O1390" t="str">
            <v>San Francisco Bay</v>
          </cell>
        </row>
        <row r="1391">
          <cell r="N1391">
            <v>94925</v>
          </cell>
          <cell r="O1391" t="str">
            <v>San Francisco Bay</v>
          </cell>
        </row>
        <row r="1392">
          <cell r="N1392">
            <v>94926</v>
          </cell>
          <cell r="O1392" t="str">
            <v>North Coast</v>
          </cell>
        </row>
        <row r="1393">
          <cell r="N1393">
            <v>94927</v>
          </cell>
          <cell r="O1393" t="str">
            <v>North Coast</v>
          </cell>
        </row>
        <row r="1394">
          <cell r="N1394">
            <v>94928</v>
          </cell>
          <cell r="O1394" t="str">
            <v>North Coast</v>
          </cell>
        </row>
        <row r="1395">
          <cell r="N1395">
            <v>94929</v>
          </cell>
          <cell r="O1395" t="str">
            <v>San Francisco Bay</v>
          </cell>
        </row>
        <row r="1396">
          <cell r="N1396">
            <v>94930</v>
          </cell>
          <cell r="O1396" t="str">
            <v>San Francisco Bay</v>
          </cell>
        </row>
        <row r="1397">
          <cell r="N1397">
            <v>94931</v>
          </cell>
          <cell r="O1397" t="str">
            <v>North Coast</v>
          </cell>
        </row>
        <row r="1398">
          <cell r="N1398">
            <v>94933</v>
          </cell>
          <cell r="O1398" t="str">
            <v>San Francisco Bay</v>
          </cell>
        </row>
        <row r="1399">
          <cell r="N1399">
            <v>94937</v>
          </cell>
          <cell r="O1399" t="str">
            <v>San Francisco Bay</v>
          </cell>
        </row>
        <row r="1400">
          <cell r="N1400">
            <v>94938</v>
          </cell>
          <cell r="O1400" t="str">
            <v>San Francisco Bay</v>
          </cell>
        </row>
        <row r="1401">
          <cell r="N1401">
            <v>94939</v>
          </cell>
          <cell r="O1401" t="str">
            <v>San Francisco Bay</v>
          </cell>
        </row>
        <row r="1402">
          <cell r="N1402">
            <v>94940</v>
          </cell>
          <cell r="O1402" t="str">
            <v>San Francisco Bay</v>
          </cell>
        </row>
        <row r="1403">
          <cell r="N1403">
            <v>94941</v>
          </cell>
          <cell r="O1403" t="str">
            <v>San Francisco Bay</v>
          </cell>
        </row>
        <row r="1404">
          <cell r="N1404">
            <v>94942</v>
          </cell>
          <cell r="O1404" t="str">
            <v>San Francisco Bay</v>
          </cell>
        </row>
        <row r="1405">
          <cell r="N1405">
            <v>94945</v>
          </cell>
          <cell r="O1405" t="str">
            <v>San Francisco Bay</v>
          </cell>
        </row>
        <row r="1406">
          <cell r="N1406">
            <v>94946</v>
          </cell>
          <cell r="O1406" t="str">
            <v>San Francisco Bay</v>
          </cell>
        </row>
        <row r="1407">
          <cell r="N1407">
            <v>94947</v>
          </cell>
          <cell r="O1407" t="str">
            <v>San Francisco Bay</v>
          </cell>
        </row>
        <row r="1408">
          <cell r="N1408">
            <v>94948</v>
          </cell>
          <cell r="O1408" t="str">
            <v>San Francisco Bay</v>
          </cell>
        </row>
        <row r="1409">
          <cell r="N1409">
            <v>94949</v>
          </cell>
          <cell r="O1409" t="str">
            <v>San Francisco Bay</v>
          </cell>
        </row>
        <row r="1410">
          <cell r="N1410">
            <v>94950</v>
          </cell>
          <cell r="O1410" t="str">
            <v>San Francisco Bay</v>
          </cell>
        </row>
        <row r="1411">
          <cell r="N1411">
            <v>94951</v>
          </cell>
          <cell r="O1411" t="str">
            <v>San Francisco Bay</v>
          </cell>
        </row>
        <row r="1412">
          <cell r="N1412">
            <v>94952</v>
          </cell>
          <cell r="O1412" t="str">
            <v>San Francisco Bay</v>
          </cell>
        </row>
        <row r="1413">
          <cell r="N1413">
            <v>94953</v>
          </cell>
          <cell r="O1413" t="str">
            <v>San Francisco Bay</v>
          </cell>
        </row>
        <row r="1414">
          <cell r="N1414">
            <v>94954</v>
          </cell>
          <cell r="O1414" t="str">
            <v>San Francisco Bay</v>
          </cell>
        </row>
        <row r="1415">
          <cell r="N1415">
            <v>94955</v>
          </cell>
          <cell r="O1415" t="str">
            <v>San Francisco Bay</v>
          </cell>
        </row>
        <row r="1416">
          <cell r="N1416">
            <v>94956</v>
          </cell>
          <cell r="O1416" t="str">
            <v>San Francisco Bay</v>
          </cell>
        </row>
        <row r="1417">
          <cell r="N1417">
            <v>94957</v>
          </cell>
          <cell r="O1417" t="str">
            <v>San Francisco Bay</v>
          </cell>
        </row>
        <row r="1418">
          <cell r="N1418">
            <v>94960</v>
          </cell>
          <cell r="O1418" t="str">
            <v>San Francisco Bay</v>
          </cell>
        </row>
        <row r="1419">
          <cell r="N1419">
            <v>94963</v>
          </cell>
          <cell r="O1419" t="str">
            <v>San Francisco Bay</v>
          </cell>
        </row>
        <row r="1420">
          <cell r="N1420">
            <v>94964</v>
          </cell>
          <cell r="O1420" t="str">
            <v>San Francisco Bay</v>
          </cell>
        </row>
        <row r="1421">
          <cell r="N1421">
            <v>94965</v>
          </cell>
          <cell r="O1421" t="str">
            <v>San Francisco Bay</v>
          </cell>
        </row>
        <row r="1422">
          <cell r="N1422">
            <v>94966</v>
          </cell>
          <cell r="O1422" t="str">
            <v>San Francisco Bay</v>
          </cell>
        </row>
        <row r="1423">
          <cell r="N1423">
            <v>94970</v>
          </cell>
          <cell r="O1423" t="str">
            <v>San Francisco Bay</v>
          </cell>
        </row>
        <row r="1424">
          <cell r="N1424">
            <v>94971</v>
          </cell>
          <cell r="O1424" t="str">
            <v>San Francisco Bay</v>
          </cell>
        </row>
        <row r="1425">
          <cell r="N1425">
            <v>94972</v>
          </cell>
          <cell r="O1425" t="str">
            <v>North Coast</v>
          </cell>
        </row>
        <row r="1426">
          <cell r="N1426">
            <v>94973</v>
          </cell>
          <cell r="O1426" t="str">
            <v>San Francisco Bay</v>
          </cell>
        </row>
        <row r="1427">
          <cell r="N1427">
            <v>94974</v>
          </cell>
          <cell r="O1427" t="str">
            <v>San Francisco Bay</v>
          </cell>
        </row>
        <row r="1428">
          <cell r="N1428">
            <v>94975</v>
          </cell>
          <cell r="O1428" t="str">
            <v>San Francisco Bay</v>
          </cell>
        </row>
        <row r="1429">
          <cell r="N1429">
            <v>94976</v>
          </cell>
          <cell r="O1429" t="str">
            <v>San Francisco Bay</v>
          </cell>
        </row>
        <row r="1430">
          <cell r="N1430">
            <v>94977</v>
          </cell>
          <cell r="O1430" t="str">
            <v>San Francisco Bay</v>
          </cell>
        </row>
        <row r="1431">
          <cell r="N1431">
            <v>94978</v>
          </cell>
          <cell r="O1431" t="str">
            <v>San Francisco Bay</v>
          </cell>
        </row>
        <row r="1432">
          <cell r="N1432">
            <v>94979</v>
          </cell>
          <cell r="O1432" t="str">
            <v>San Francisco Bay</v>
          </cell>
        </row>
        <row r="1433">
          <cell r="N1433">
            <v>94999</v>
          </cell>
          <cell r="O1433" t="str">
            <v>San Francisco Bay</v>
          </cell>
        </row>
        <row r="1434">
          <cell r="N1434">
            <v>95001</v>
          </cell>
          <cell r="O1434" t="str">
            <v>Central Coast</v>
          </cell>
        </row>
        <row r="1435">
          <cell r="N1435">
            <v>95002</v>
          </cell>
          <cell r="O1435" t="str">
            <v>San Francisco Bay</v>
          </cell>
        </row>
        <row r="1436">
          <cell r="N1436">
            <v>95003</v>
          </cell>
          <cell r="O1436" t="str">
            <v>Central Coast</v>
          </cell>
        </row>
        <row r="1437">
          <cell r="N1437">
            <v>95004</v>
          </cell>
          <cell r="O1437" t="str">
            <v>Central Coast</v>
          </cell>
        </row>
        <row r="1438">
          <cell r="N1438">
            <v>95005</v>
          </cell>
          <cell r="O1438" t="str">
            <v>Central Coast</v>
          </cell>
        </row>
        <row r="1439">
          <cell r="N1439">
            <v>95006</v>
          </cell>
          <cell r="O1439" t="str">
            <v>Central Coast</v>
          </cell>
        </row>
        <row r="1440">
          <cell r="N1440">
            <v>95007</v>
          </cell>
          <cell r="O1440" t="str">
            <v>Central Coast</v>
          </cell>
        </row>
        <row r="1441">
          <cell r="N1441">
            <v>95008</v>
          </cell>
          <cell r="O1441" t="str">
            <v>San Francisco Bay</v>
          </cell>
        </row>
        <row r="1442">
          <cell r="N1442">
            <v>95009</v>
          </cell>
          <cell r="O1442" t="str">
            <v>San Francisco Bay</v>
          </cell>
        </row>
        <row r="1443">
          <cell r="N1443">
            <v>95010</v>
          </cell>
          <cell r="O1443" t="str">
            <v>Central Coast</v>
          </cell>
        </row>
        <row r="1444">
          <cell r="N1444">
            <v>95011</v>
          </cell>
          <cell r="O1444" t="str">
            <v>San Francisco Bay</v>
          </cell>
        </row>
        <row r="1445">
          <cell r="N1445">
            <v>95012</v>
          </cell>
          <cell r="O1445" t="str">
            <v>Central Coast</v>
          </cell>
        </row>
        <row r="1446">
          <cell r="N1446">
            <v>95013</v>
          </cell>
          <cell r="O1446" t="str">
            <v>San Francisco Bay</v>
          </cell>
        </row>
        <row r="1447">
          <cell r="N1447">
            <v>95014</v>
          </cell>
          <cell r="O1447" t="str">
            <v>San Francisco Bay</v>
          </cell>
        </row>
        <row r="1448">
          <cell r="N1448">
            <v>95015</v>
          </cell>
          <cell r="O1448" t="str">
            <v>San Francisco Bay</v>
          </cell>
        </row>
        <row r="1449">
          <cell r="N1449">
            <v>95017</v>
          </cell>
          <cell r="O1449" t="str">
            <v>Central Coast</v>
          </cell>
        </row>
        <row r="1450">
          <cell r="N1450">
            <v>95018</v>
          </cell>
          <cell r="O1450" t="str">
            <v>Central Coast</v>
          </cell>
        </row>
        <row r="1451">
          <cell r="N1451">
            <v>95019</v>
          </cell>
          <cell r="O1451" t="str">
            <v>Central Coast</v>
          </cell>
        </row>
        <row r="1452">
          <cell r="N1452">
            <v>95020</v>
          </cell>
          <cell r="O1452" t="str">
            <v>Central Coast</v>
          </cell>
        </row>
        <row r="1453">
          <cell r="N1453">
            <v>95021</v>
          </cell>
          <cell r="O1453" t="str">
            <v>Central Coast</v>
          </cell>
        </row>
        <row r="1454">
          <cell r="N1454">
            <v>95023</v>
          </cell>
          <cell r="O1454" t="str">
            <v>Central Coast</v>
          </cell>
        </row>
        <row r="1455">
          <cell r="N1455">
            <v>95024</v>
          </cell>
          <cell r="O1455" t="str">
            <v>Central Coast</v>
          </cell>
        </row>
        <row r="1456">
          <cell r="N1456">
            <v>95026</v>
          </cell>
          <cell r="O1456" t="str">
            <v>San Francisco Bay</v>
          </cell>
        </row>
        <row r="1457">
          <cell r="N1457">
            <v>95030</v>
          </cell>
          <cell r="O1457" t="str">
            <v>San Francisco Bay</v>
          </cell>
        </row>
        <row r="1458">
          <cell r="N1458">
            <v>95031</v>
          </cell>
          <cell r="O1458" t="str">
            <v>San Francisco Bay</v>
          </cell>
        </row>
        <row r="1459">
          <cell r="N1459">
            <v>95032</v>
          </cell>
          <cell r="O1459" t="str">
            <v>San Francisco Bay</v>
          </cell>
        </row>
        <row r="1460">
          <cell r="N1460">
            <v>95033</v>
          </cell>
          <cell r="O1460" t="str">
            <v>Central Coast</v>
          </cell>
        </row>
        <row r="1461">
          <cell r="N1461">
            <v>95035</v>
          </cell>
          <cell r="O1461" t="str">
            <v>San Francisco Bay</v>
          </cell>
        </row>
        <row r="1462">
          <cell r="N1462">
            <v>95036</v>
          </cell>
          <cell r="O1462" t="str">
            <v>San Francisco Bay</v>
          </cell>
        </row>
        <row r="1463">
          <cell r="N1463">
            <v>95037</v>
          </cell>
          <cell r="O1463" t="str">
            <v>San Francisco Bay</v>
          </cell>
        </row>
        <row r="1464">
          <cell r="N1464">
            <v>95038</v>
          </cell>
          <cell r="O1464" t="str">
            <v>Central Coast</v>
          </cell>
        </row>
        <row r="1465">
          <cell r="N1465">
            <v>95039</v>
          </cell>
          <cell r="O1465" t="str">
            <v>Central Coast</v>
          </cell>
        </row>
        <row r="1466">
          <cell r="N1466">
            <v>95041</v>
          </cell>
          <cell r="O1466" t="str">
            <v>Central Coast</v>
          </cell>
        </row>
        <row r="1467">
          <cell r="N1467">
            <v>95042</v>
          </cell>
          <cell r="O1467" t="str">
            <v>San Francisco Bay</v>
          </cell>
        </row>
        <row r="1468">
          <cell r="N1468">
            <v>95043</v>
          </cell>
          <cell r="O1468" t="str">
            <v>Central Coast</v>
          </cell>
        </row>
        <row r="1469">
          <cell r="N1469">
            <v>95044</v>
          </cell>
          <cell r="O1469" t="str">
            <v>San Francisco Bay</v>
          </cell>
        </row>
        <row r="1470">
          <cell r="N1470">
            <v>95045</v>
          </cell>
          <cell r="O1470" t="str">
            <v>Central Coast</v>
          </cell>
        </row>
        <row r="1471">
          <cell r="N1471">
            <v>95046</v>
          </cell>
          <cell r="O1471" t="str">
            <v>Central Coast</v>
          </cell>
        </row>
        <row r="1472">
          <cell r="N1472">
            <v>95050</v>
          </cell>
          <cell r="O1472" t="str">
            <v>San Francisco Bay</v>
          </cell>
        </row>
        <row r="1473">
          <cell r="N1473">
            <v>95051</v>
          </cell>
          <cell r="O1473" t="str">
            <v>San Francisco Bay</v>
          </cell>
        </row>
        <row r="1474">
          <cell r="N1474">
            <v>95052</v>
          </cell>
          <cell r="O1474" t="str">
            <v>San Francisco Bay</v>
          </cell>
        </row>
        <row r="1475">
          <cell r="N1475">
            <v>95053</v>
          </cell>
          <cell r="O1475" t="str">
            <v>San Francisco Bay</v>
          </cell>
        </row>
        <row r="1476">
          <cell r="N1476">
            <v>95054</v>
          </cell>
          <cell r="O1476" t="str">
            <v>San Francisco Bay</v>
          </cell>
        </row>
        <row r="1477">
          <cell r="N1477">
            <v>95055</v>
          </cell>
          <cell r="O1477" t="str">
            <v>San Francisco Bay</v>
          </cell>
        </row>
        <row r="1478">
          <cell r="N1478">
            <v>95056</v>
          </cell>
          <cell r="O1478" t="str">
            <v>San Francisco Bay</v>
          </cell>
        </row>
        <row r="1479">
          <cell r="N1479">
            <v>95060</v>
          </cell>
          <cell r="O1479" t="str">
            <v>Central Coast</v>
          </cell>
        </row>
        <row r="1480">
          <cell r="N1480">
            <v>95061</v>
          </cell>
          <cell r="O1480" t="str">
            <v>Central Coast</v>
          </cell>
        </row>
        <row r="1481">
          <cell r="N1481">
            <v>95062</v>
          </cell>
          <cell r="O1481" t="str">
            <v>Central Coast</v>
          </cell>
        </row>
        <row r="1482">
          <cell r="N1482">
            <v>95063</v>
          </cell>
          <cell r="O1482" t="str">
            <v>Central Coast</v>
          </cell>
        </row>
        <row r="1483">
          <cell r="N1483">
            <v>95064</v>
          </cell>
          <cell r="O1483" t="str">
            <v>Central Coast</v>
          </cell>
        </row>
        <row r="1484">
          <cell r="N1484">
            <v>95065</v>
          </cell>
          <cell r="O1484" t="str">
            <v>Central Coast</v>
          </cell>
        </row>
        <row r="1485">
          <cell r="N1485">
            <v>95066</v>
          </cell>
          <cell r="O1485" t="str">
            <v>Central Coast</v>
          </cell>
        </row>
        <row r="1486">
          <cell r="N1486">
            <v>95067</v>
          </cell>
          <cell r="O1486" t="str">
            <v>Central Coast</v>
          </cell>
        </row>
        <row r="1487">
          <cell r="N1487">
            <v>95070</v>
          </cell>
          <cell r="O1487" t="str">
            <v>San Francisco Bay</v>
          </cell>
        </row>
        <row r="1488">
          <cell r="N1488">
            <v>95071</v>
          </cell>
          <cell r="O1488" t="str">
            <v>San Francisco Bay</v>
          </cell>
        </row>
        <row r="1489">
          <cell r="N1489">
            <v>95073</v>
          </cell>
          <cell r="O1489" t="str">
            <v>Central Coast</v>
          </cell>
        </row>
        <row r="1490">
          <cell r="N1490">
            <v>95075</v>
          </cell>
          <cell r="O1490" t="str">
            <v>Central Coast</v>
          </cell>
        </row>
        <row r="1491">
          <cell r="N1491">
            <v>95076</v>
          </cell>
          <cell r="O1491" t="str">
            <v>Central Coast</v>
          </cell>
        </row>
        <row r="1492">
          <cell r="N1492">
            <v>95077</v>
          </cell>
          <cell r="O1492" t="str">
            <v>Central Coast</v>
          </cell>
        </row>
        <row r="1493">
          <cell r="N1493">
            <v>95101</v>
          </cell>
          <cell r="O1493" t="str">
            <v>San Francisco Bay</v>
          </cell>
        </row>
        <row r="1494">
          <cell r="N1494">
            <v>95103</v>
          </cell>
          <cell r="O1494" t="str">
            <v>San Francisco Bay</v>
          </cell>
        </row>
        <row r="1495">
          <cell r="N1495">
            <v>95106</v>
          </cell>
          <cell r="O1495" t="str">
            <v>San Francisco Bay</v>
          </cell>
        </row>
        <row r="1496">
          <cell r="N1496">
            <v>95108</v>
          </cell>
          <cell r="O1496" t="str">
            <v>San Francisco Bay</v>
          </cell>
        </row>
        <row r="1497">
          <cell r="N1497">
            <v>95109</v>
          </cell>
          <cell r="O1497" t="str">
            <v>San Francisco Bay</v>
          </cell>
        </row>
        <row r="1498">
          <cell r="N1498">
            <v>95110</v>
          </cell>
          <cell r="O1498" t="str">
            <v>San Francisco Bay</v>
          </cell>
        </row>
        <row r="1499">
          <cell r="N1499">
            <v>95111</v>
          </cell>
          <cell r="O1499" t="str">
            <v>San Francisco Bay</v>
          </cell>
        </row>
        <row r="1500">
          <cell r="N1500">
            <v>95112</v>
          </cell>
          <cell r="O1500" t="str">
            <v>San Francisco Bay</v>
          </cell>
        </row>
        <row r="1501">
          <cell r="N1501">
            <v>95113</v>
          </cell>
          <cell r="O1501" t="str">
            <v>San Francisco Bay</v>
          </cell>
        </row>
        <row r="1502">
          <cell r="N1502">
            <v>95115</v>
          </cell>
          <cell r="O1502" t="str">
            <v>San Francisco Bay</v>
          </cell>
        </row>
        <row r="1503">
          <cell r="N1503">
            <v>95116</v>
          </cell>
          <cell r="O1503" t="str">
            <v>San Francisco Bay</v>
          </cell>
        </row>
        <row r="1504">
          <cell r="N1504">
            <v>95117</v>
          </cell>
          <cell r="O1504" t="str">
            <v>San Francisco Bay</v>
          </cell>
        </row>
        <row r="1505">
          <cell r="N1505">
            <v>95118</v>
          </cell>
          <cell r="O1505" t="str">
            <v>San Francisco Bay</v>
          </cell>
        </row>
        <row r="1506">
          <cell r="N1506">
            <v>95119</v>
          </cell>
          <cell r="O1506" t="str">
            <v>San Francisco Bay</v>
          </cell>
        </row>
        <row r="1507">
          <cell r="N1507">
            <v>95120</v>
          </cell>
          <cell r="O1507" t="str">
            <v>San Francisco Bay</v>
          </cell>
        </row>
        <row r="1508">
          <cell r="N1508">
            <v>95121</v>
          </cell>
          <cell r="O1508" t="str">
            <v>San Francisco Bay</v>
          </cell>
        </row>
        <row r="1509">
          <cell r="N1509">
            <v>95122</v>
          </cell>
          <cell r="O1509" t="str">
            <v>San Francisco Bay</v>
          </cell>
        </row>
        <row r="1510">
          <cell r="N1510">
            <v>95123</v>
          </cell>
          <cell r="O1510" t="str">
            <v>San Francisco Bay</v>
          </cell>
        </row>
        <row r="1511">
          <cell r="N1511">
            <v>95124</v>
          </cell>
          <cell r="O1511" t="str">
            <v>San Francisco Bay</v>
          </cell>
        </row>
        <row r="1512">
          <cell r="N1512">
            <v>95125</v>
          </cell>
          <cell r="O1512" t="str">
            <v>San Francisco Bay</v>
          </cell>
        </row>
        <row r="1513">
          <cell r="N1513">
            <v>95126</v>
          </cell>
          <cell r="O1513" t="str">
            <v>San Francisco Bay</v>
          </cell>
        </row>
        <row r="1514">
          <cell r="N1514">
            <v>95127</v>
          </cell>
          <cell r="O1514" t="str">
            <v>San Francisco Bay</v>
          </cell>
        </row>
        <row r="1515">
          <cell r="N1515">
            <v>95128</v>
          </cell>
          <cell r="O1515" t="str">
            <v>San Francisco Bay</v>
          </cell>
        </row>
        <row r="1516">
          <cell r="N1516">
            <v>95129</v>
          </cell>
          <cell r="O1516" t="str">
            <v>San Francisco Bay</v>
          </cell>
        </row>
        <row r="1517">
          <cell r="N1517">
            <v>95130</v>
          </cell>
          <cell r="O1517" t="str">
            <v>San Francisco Bay</v>
          </cell>
        </row>
        <row r="1518">
          <cell r="N1518">
            <v>95131</v>
          </cell>
          <cell r="O1518" t="str">
            <v>San Francisco Bay</v>
          </cell>
        </row>
        <row r="1519">
          <cell r="N1519">
            <v>95132</v>
          </cell>
          <cell r="O1519" t="str">
            <v>San Francisco Bay</v>
          </cell>
        </row>
        <row r="1520">
          <cell r="N1520">
            <v>95133</v>
          </cell>
          <cell r="O1520" t="str">
            <v>San Francisco Bay</v>
          </cell>
        </row>
        <row r="1521">
          <cell r="N1521">
            <v>95134</v>
          </cell>
          <cell r="O1521" t="str">
            <v>San Francisco Bay</v>
          </cell>
        </row>
        <row r="1522">
          <cell r="N1522">
            <v>95135</v>
          </cell>
          <cell r="O1522" t="str">
            <v>San Francisco Bay</v>
          </cell>
        </row>
        <row r="1523">
          <cell r="N1523">
            <v>95136</v>
          </cell>
          <cell r="O1523" t="str">
            <v>San Francisco Bay</v>
          </cell>
        </row>
        <row r="1524">
          <cell r="N1524">
            <v>95138</v>
          </cell>
          <cell r="O1524" t="str">
            <v>San Francisco Bay</v>
          </cell>
        </row>
        <row r="1525">
          <cell r="N1525">
            <v>95139</v>
          </cell>
          <cell r="O1525" t="str">
            <v>San Francisco Bay</v>
          </cell>
        </row>
        <row r="1526">
          <cell r="N1526">
            <v>95140</v>
          </cell>
          <cell r="O1526" t="str">
            <v>San Francisco Bay</v>
          </cell>
        </row>
        <row r="1527">
          <cell r="N1527">
            <v>95141</v>
          </cell>
          <cell r="O1527" t="str">
            <v>San Francisco Bay</v>
          </cell>
        </row>
        <row r="1528">
          <cell r="N1528">
            <v>95148</v>
          </cell>
          <cell r="O1528" t="str">
            <v>San Francisco Bay</v>
          </cell>
        </row>
        <row r="1529">
          <cell r="N1529">
            <v>95150</v>
          </cell>
          <cell r="O1529" t="str">
            <v>San Francisco Bay</v>
          </cell>
        </row>
        <row r="1530">
          <cell r="N1530">
            <v>95151</v>
          </cell>
          <cell r="O1530" t="str">
            <v>San Francisco Bay</v>
          </cell>
        </row>
        <row r="1531">
          <cell r="N1531">
            <v>95152</v>
          </cell>
          <cell r="O1531" t="str">
            <v>San Francisco Bay</v>
          </cell>
        </row>
        <row r="1532">
          <cell r="N1532">
            <v>95153</v>
          </cell>
          <cell r="O1532" t="str">
            <v>San Francisco Bay</v>
          </cell>
        </row>
        <row r="1533">
          <cell r="N1533">
            <v>95154</v>
          </cell>
          <cell r="O1533" t="str">
            <v>San Francisco Bay</v>
          </cell>
        </row>
        <row r="1534">
          <cell r="N1534">
            <v>95155</v>
          </cell>
          <cell r="O1534" t="str">
            <v>San Francisco Bay</v>
          </cell>
        </row>
        <row r="1535">
          <cell r="N1535">
            <v>95156</v>
          </cell>
          <cell r="O1535" t="str">
            <v>San Francisco Bay</v>
          </cell>
        </row>
        <row r="1536">
          <cell r="N1536">
            <v>95157</v>
          </cell>
          <cell r="O1536" t="str">
            <v>San Francisco Bay</v>
          </cell>
        </row>
        <row r="1537">
          <cell r="N1537">
            <v>95158</v>
          </cell>
          <cell r="O1537" t="str">
            <v>San Francisco Bay</v>
          </cell>
        </row>
        <row r="1538">
          <cell r="N1538">
            <v>95159</v>
          </cell>
          <cell r="O1538" t="str">
            <v>San Francisco Bay</v>
          </cell>
        </row>
        <row r="1539">
          <cell r="N1539">
            <v>95160</v>
          </cell>
          <cell r="O1539" t="str">
            <v>San Francisco Bay</v>
          </cell>
        </row>
        <row r="1540">
          <cell r="N1540">
            <v>95161</v>
          </cell>
          <cell r="O1540" t="str">
            <v>San Francisco Bay</v>
          </cell>
        </row>
        <row r="1541">
          <cell r="N1541">
            <v>95164</v>
          </cell>
          <cell r="O1541" t="str">
            <v>San Francisco Bay</v>
          </cell>
        </row>
        <row r="1542">
          <cell r="N1542">
            <v>95170</v>
          </cell>
          <cell r="O1542" t="str">
            <v>San Francisco Bay</v>
          </cell>
        </row>
        <row r="1543">
          <cell r="N1543">
            <v>95172</v>
          </cell>
          <cell r="O1543" t="str">
            <v>San Francisco Bay</v>
          </cell>
        </row>
        <row r="1544">
          <cell r="N1544">
            <v>95173</v>
          </cell>
          <cell r="O1544" t="str">
            <v>San Francisco Bay</v>
          </cell>
        </row>
        <row r="1545">
          <cell r="N1545">
            <v>95190</v>
          </cell>
          <cell r="O1545" t="str">
            <v>San Francisco Bay</v>
          </cell>
        </row>
        <row r="1546">
          <cell r="N1546">
            <v>95191</v>
          </cell>
          <cell r="O1546" t="str">
            <v>San Francisco Bay</v>
          </cell>
        </row>
        <row r="1547">
          <cell r="N1547">
            <v>95192</v>
          </cell>
          <cell r="O1547" t="str">
            <v>San Francisco Bay</v>
          </cell>
        </row>
        <row r="1548">
          <cell r="N1548">
            <v>95193</v>
          </cell>
          <cell r="O1548" t="str">
            <v>San Francisco Bay</v>
          </cell>
        </row>
        <row r="1549">
          <cell r="N1549">
            <v>95194</v>
          </cell>
          <cell r="O1549" t="str">
            <v>San Francisco Bay</v>
          </cell>
        </row>
        <row r="1550">
          <cell r="N1550">
            <v>95196</v>
          </cell>
          <cell r="O1550" t="str">
            <v>San Francisco Bay</v>
          </cell>
        </row>
        <row r="1551">
          <cell r="N1551">
            <v>95201</v>
          </cell>
          <cell r="O1551" t="str">
            <v>San Joaquin</v>
          </cell>
        </row>
        <row r="1552">
          <cell r="N1552">
            <v>95202</v>
          </cell>
          <cell r="O1552" t="str">
            <v>San Joaquin</v>
          </cell>
        </row>
        <row r="1553">
          <cell r="N1553">
            <v>95203</v>
          </cell>
          <cell r="O1553" t="str">
            <v>San Joaquin</v>
          </cell>
        </row>
        <row r="1554">
          <cell r="N1554">
            <v>95204</v>
          </cell>
          <cell r="O1554" t="str">
            <v>San Joaquin</v>
          </cell>
        </row>
        <row r="1555">
          <cell r="N1555">
            <v>95205</v>
          </cell>
          <cell r="O1555" t="str">
            <v>San Joaquin</v>
          </cell>
        </row>
        <row r="1556">
          <cell r="N1556">
            <v>95206</v>
          </cell>
          <cell r="O1556" t="str">
            <v>San Joaquin</v>
          </cell>
        </row>
        <row r="1557">
          <cell r="N1557">
            <v>95207</v>
          </cell>
          <cell r="O1557" t="str">
            <v>San Joaquin</v>
          </cell>
        </row>
        <row r="1558">
          <cell r="N1558">
            <v>95208</v>
          </cell>
          <cell r="O1558" t="str">
            <v>San Joaquin</v>
          </cell>
        </row>
        <row r="1559">
          <cell r="N1559">
            <v>95209</v>
          </cell>
          <cell r="O1559" t="str">
            <v>San Joaquin</v>
          </cell>
        </row>
        <row r="1560">
          <cell r="N1560">
            <v>95210</v>
          </cell>
          <cell r="O1560" t="str">
            <v>San Joaquin</v>
          </cell>
        </row>
        <row r="1561">
          <cell r="N1561">
            <v>95211</v>
          </cell>
          <cell r="O1561" t="str">
            <v>San Joaquin</v>
          </cell>
        </row>
        <row r="1562">
          <cell r="N1562">
            <v>95212</v>
          </cell>
          <cell r="O1562" t="str">
            <v>San Joaquin</v>
          </cell>
        </row>
        <row r="1563">
          <cell r="N1563">
            <v>95213</v>
          </cell>
          <cell r="O1563" t="str">
            <v>San Joaquin</v>
          </cell>
        </row>
        <row r="1564">
          <cell r="N1564">
            <v>95215</v>
          </cell>
          <cell r="O1564" t="str">
            <v>San Joaquin</v>
          </cell>
        </row>
        <row r="1565">
          <cell r="N1565">
            <v>95219</v>
          </cell>
          <cell r="O1565" t="str">
            <v>San Joaquin</v>
          </cell>
        </row>
        <row r="1566">
          <cell r="N1566">
            <v>95220</v>
          </cell>
          <cell r="O1566" t="str">
            <v>San Joaquin</v>
          </cell>
        </row>
        <row r="1567">
          <cell r="N1567">
            <v>95221</v>
          </cell>
          <cell r="O1567" t="str">
            <v>San Joaquin</v>
          </cell>
        </row>
        <row r="1568">
          <cell r="N1568">
            <v>95222</v>
          </cell>
          <cell r="O1568" t="str">
            <v>San Joaquin</v>
          </cell>
        </row>
        <row r="1569">
          <cell r="N1569">
            <v>95223</v>
          </cell>
          <cell r="O1569" t="str">
            <v>San Joaquin</v>
          </cell>
        </row>
        <row r="1570">
          <cell r="N1570">
            <v>95224</v>
          </cell>
          <cell r="O1570" t="str">
            <v>San Joaquin</v>
          </cell>
        </row>
        <row r="1571">
          <cell r="N1571">
            <v>95225</v>
          </cell>
          <cell r="O1571" t="str">
            <v>San Joaquin</v>
          </cell>
        </row>
        <row r="1572">
          <cell r="N1572">
            <v>95226</v>
          </cell>
          <cell r="O1572" t="str">
            <v>San Joaquin</v>
          </cell>
        </row>
        <row r="1573">
          <cell r="N1573">
            <v>95227</v>
          </cell>
          <cell r="O1573" t="str">
            <v>San Joaquin</v>
          </cell>
        </row>
        <row r="1574">
          <cell r="N1574">
            <v>95228</v>
          </cell>
          <cell r="O1574" t="str">
            <v>San Joaquin</v>
          </cell>
        </row>
        <row r="1575">
          <cell r="N1575">
            <v>95229</v>
          </cell>
          <cell r="O1575" t="str">
            <v>Sacramento River</v>
          </cell>
        </row>
        <row r="1576">
          <cell r="N1576">
            <v>95230</v>
          </cell>
          <cell r="O1576" t="str">
            <v>San Joaquin</v>
          </cell>
        </row>
        <row r="1577">
          <cell r="N1577">
            <v>95231</v>
          </cell>
          <cell r="O1577" t="str">
            <v>San Joaquin</v>
          </cell>
        </row>
        <row r="1578">
          <cell r="N1578">
            <v>95232</v>
          </cell>
          <cell r="O1578" t="str">
            <v>San Joaquin</v>
          </cell>
        </row>
        <row r="1579">
          <cell r="N1579">
            <v>95233</v>
          </cell>
          <cell r="O1579" t="str">
            <v>San Joaquin</v>
          </cell>
        </row>
        <row r="1580">
          <cell r="N1580">
            <v>95234</v>
          </cell>
          <cell r="O1580" t="str">
            <v>San Joaquin</v>
          </cell>
        </row>
        <row r="1581">
          <cell r="N1581">
            <v>95236</v>
          </cell>
          <cell r="O1581" t="str">
            <v>San Joaquin</v>
          </cell>
        </row>
        <row r="1582">
          <cell r="N1582">
            <v>95237</v>
          </cell>
          <cell r="O1582" t="str">
            <v>San Joaquin</v>
          </cell>
        </row>
        <row r="1583">
          <cell r="N1583">
            <v>95240</v>
          </cell>
          <cell r="O1583" t="str">
            <v>San Joaquin</v>
          </cell>
        </row>
        <row r="1584">
          <cell r="N1584">
            <v>95241</v>
          </cell>
          <cell r="O1584" t="str">
            <v>San Joaquin</v>
          </cell>
        </row>
        <row r="1585">
          <cell r="N1585">
            <v>95242</v>
          </cell>
          <cell r="O1585" t="str">
            <v>San Joaquin</v>
          </cell>
        </row>
        <row r="1586">
          <cell r="N1586">
            <v>95245</v>
          </cell>
          <cell r="O1586" t="str">
            <v>San Joaquin</v>
          </cell>
        </row>
        <row r="1587">
          <cell r="N1587">
            <v>95246</v>
          </cell>
          <cell r="O1587" t="str">
            <v>San Joaquin</v>
          </cell>
        </row>
        <row r="1588">
          <cell r="N1588">
            <v>95247</v>
          </cell>
          <cell r="O1588" t="str">
            <v>San Joaquin</v>
          </cell>
        </row>
        <row r="1589">
          <cell r="N1589">
            <v>95248</v>
          </cell>
          <cell r="O1589" t="str">
            <v>San Joaquin</v>
          </cell>
        </row>
        <row r="1590">
          <cell r="N1590">
            <v>95249</v>
          </cell>
          <cell r="O1590" t="str">
            <v>San Joaquin</v>
          </cell>
        </row>
        <row r="1591">
          <cell r="N1591">
            <v>95250</v>
          </cell>
          <cell r="O1591" t="str">
            <v>San Joaquin</v>
          </cell>
        </row>
        <row r="1592">
          <cell r="N1592">
            <v>95251</v>
          </cell>
          <cell r="O1592" t="str">
            <v>San Joaquin</v>
          </cell>
        </row>
        <row r="1593">
          <cell r="N1593">
            <v>95252</v>
          </cell>
          <cell r="O1593" t="str">
            <v>San Joaquin</v>
          </cell>
        </row>
        <row r="1594">
          <cell r="N1594">
            <v>95253</v>
          </cell>
          <cell r="O1594" t="str">
            <v>San Joaquin</v>
          </cell>
        </row>
        <row r="1595">
          <cell r="N1595">
            <v>95254</v>
          </cell>
          <cell r="O1595" t="str">
            <v>San Joaquin</v>
          </cell>
        </row>
        <row r="1596">
          <cell r="N1596">
            <v>95255</v>
          </cell>
          <cell r="O1596" t="str">
            <v>San Joaquin</v>
          </cell>
        </row>
        <row r="1597">
          <cell r="N1597">
            <v>95257</v>
          </cell>
          <cell r="O1597" t="str">
            <v>San Joaquin</v>
          </cell>
        </row>
        <row r="1598">
          <cell r="N1598">
            <v>95258</v>
          </cell>
          <cell r="O1598" t="str">
            <v>San Joaquin</v>
          </cell>
        </row>
        <row r="1599">
          <cell r="N1599">
            <v>95267</v>
          </cell>
          <cell r="O1599" t="str">
            <v>San Joaquin</v>
          </cell>
        </row>
        <row r="1600">
          <cell r="N1600">
            <v>95269</v>
          </cell>
          <cell r="O1600" t="str">
            <v>San Joaquin</v>
          </cell>
        </row>
        <row r="1601">
          <cell r="N1601">
            <v>95296</v>
          </cell>
          <cell r="O1601" t="str">
            <v>San Joaquin</v>
          </cell>
        </row>
        <row r="1602">
          <cell r="N1602">
            <v>95297</v>
          </cell>
          <cell r="O1602" t="str">
            <v>San Joaquin</v>
          </cell>
        </row>
        <row r="1603">
          <cell r="N1603">
            <v>95301</v>
          </cell>
          <cell r="O1603" t="str">
            <v>San Joaquin</v>
          </cell>
        </row>
        <row r="1604">
          <cell r="N1604">
            <v>95303</v>
          </cell>
          <cell r="O1604" t="str">
            <v>San Joaquin</v>
          </cell>
        </row>
        <row r="1605">
          <cell r="N1605">
            <v>95304</v>
          </cell>
          <cell r="O1605" t="str">
            <v>San Joaquin</v>
          </cell>
        </row>
        <row r="1606">
          <cell r="N1606">
            <v>95305</v>
          </cell>
          <cell r="O1606" t="str">
            <v>San Joaquin</v>
          </cell>
        </row>
        <row r="1607">
          <cell r="N1607">
            <v>95306</v>
          </cell>
          <cell r="O1607" t="str">
            <v>San Joaquin</v>
          </cell>
        </row>
        <row r="1608">
          <cell r="N1608">
            <v>95307</v>
          </cell>
          <cell r="O1608" t="str">
            <v>San Joaquin</v>
          </cell>
        </row>
        <row r="1609">
          <cell r="N1609">
            <v>95309</v>
          </cell>
          <cell r="O1609" t="str">
            <v>San Joaquin</v>
          </cell>
        </row>
        <row r="1610">
          <cell r="N1610">
            <v>95310</v>
          </cell>
          <cell r="O1610" t="str">
            <v>San Joaquin</v>
          </cell>
        </row>
        <row r="1611">
          <cell r="N1611">
            <v>95311</v>
          </cell>
          <cell r="O1611" t="str">
            <v>San Joaquin</v>
          </cell>
        </row>
        <row r="1612">
          <cell r="N1612">
            <v>95312</v>
          </cell>
          <cell r="O1612" t="str">
            <v>San Joaquin</v>
          </cell>
        </row>
        <row r="1613">
          <cell r="N1613">
            <v>95313</v>
          </cell>
          <cell r="O1613" t="str">
            <v>San Joaquin</v>
          </cell>
        </row>
        <row r="1614">
          <cell r="N1614">
            <v>95314</v>
          </cell>
          <cell r="O1614" t="str">
            <v>San Joaquin</v>
          </cell>
        </row>
        <row r="1615">
          <cell r="N1615">
            <v>95315</v>
          </cell>
          <cell r="O1615" t="str">
            <v>San Joaquin</v>
          </cell>
        </row>
        <row r="1616">
          <cell r="N1616">
            <v>95316</v>
          </cell>
          <cell r="O1616" t="str">
            <v>San Joaquin</v>
          </cell>
        </row>
        <row r="1617">
          <cell r="N1617">
            <v>95317</v>
          </cell>
          <cell r="O1617" t="str">
            <v>San Joaquin</v>
          </cell>
        </row>
        <row r="1618">
          <cell r="N1618">
            <v>95318</v>
          </cell>
          <cell r="O1618" t="str">
            <v>San Joaquin</v>
          </cell>
        </row>
        <row r="1619">
          <cell r="N1619">
            <v>95319</v>
          </cell>
          <cell r="O1619" t="str">
            <v>San Joaquin</v>
          </cell>
        </row>
        <row r="1620">
          <cell r="N1620">
            <v>95320</v>
          </cell>
          <cell r="O1620" t="str">
            <v>San Joaquin</v>
          </cell>
        </row>
        <row r="1621">
          <cell r="N1621">
            <v>95321</v>
          </cell>
          <cell r="O1621" t="str">
            <v>San Joaquin</v>
          </cell>
        </row>
        <row r="1622">
          <cell r="N1622">
            <v>95322</v>
          </cell>
          <cell r="O1622" t="str">
            <v>San Joaquin</v>
          </cell>
        </row>
        <row r="1623">
          <cell r="N1623">
            <v>95323</v>
          </cell>
          <cell r="O1623" t="str">
            <v>San Joaquin</v>
          </cell>
        </row>
        <row r="1624">
          <cell r="N1624">
            <v>95324</v>
          </cell>
          <cell r="O1624" t="str">
            <v>San Joaquin</v>
          </cell>
        </row>
        <row r="1625">
          <cell r="N1625">
            <v>95325</v>
          </cell>
          <cell r="O1625" t="str">
            <v>San Joaquin</v>
          </cell>
        </row>
        <row r="1626">
          <cell r="N1626">
            <v>95326</v>
          </cell>
          <cell r="O1626" t="str">
            <v>San Joaquin</v>
          </cell>
        </row>
        <row r="1627">
          <cell r="N1627">
            <v>95327</v>
          </cell>
          <cell r="O1627" t="str">
            <v>San Joaquin</v>
          </cell>
        </row>
        <row r="1628">
          <cell r="N1628">
            <v>95328</v>
          </cell>
          <cell r="O1628" t="str">
            <v>San Joaquin</v>
          </cell>
        </row>
        <row r="1629">
          <cell r="N1629">
            <v>95329</v>
          </cell>
          <cell r="O1629" t="str">
            <v>San Joaquin</v>
          </cell>
        </row>
        <row r="1630">
          <cell r="N1630">
            <v>95330</v>
          </cell>
          <cell r="O1630" t="str">
            <v>San Joaquin</v>
          </cell>
        </row>
        <row r="1631">
          <cell r="N1631">
            <v>95333</v>
          </cell>
          <cell r="O1631" t="str">
            <v>San Joaquin</v>
          </cell>
        </row>
        <row r="1632">
          <cell r="N1632">
            <v>95334</v>
          </cell>
          <cell r="O1632" t="str">
            <v>San Joaquin</v>
          </cell>
        </row>
        <row r="1633">
          <cell r="N1633">
            <v>95335</v>
          </cell>
          <cell r="O1633" t="str">
            <v>San Joaquin</v>
          </cell>
        </row>
        <row r="1634">
          <cell r="N1634">
            <v>95336</v>
          </cell>
          <cell r="O1634" t="str">
            <v>San Joaquin</v>
          </cell>
        </row>
        <row r="1635">
          <cell r="N1635">
            <v>95337</v>
          </cell>
          <cell r="O1635" t="str">
            <v>San Joaquin</v>
          </cell>
        </row>
        <row r="1636">
          <cell r="N1636">
            <v>95338</v>
          </cell>
          <cell r="O1636" t="str">
            <v>San Joaquin</v>
          </cell>
        </row>
        <row r="1637">
          <cell r="N1637">
            <v>95340</v>
          </cell>
          <cell r="O1637" t="str">
            <v>San Joaquin</v>
          </cell>
        </row>
        <row r="1638">
          <cell r="N1638">
            <v>95341</v>
          </cell>
          <cell r="O1638" t="str">
            <v>San Joaquin</v>
          </cell>
        </row>
        <row r="1639">
          <cell r="N1639">
            <v>95343</v>
          </cell>
          <cell r="O1639" t="str">
            <v>San Joaquin</v>
          </cell>
        </row>
        <row r="1640">
          <cell r="N1640">
            <v>95344</v>
          </cell>
          <cell r="O1640" t="str">
            <v>San Joaquin</v>
          </cell>
        </row>
        <row r="1641">
          <cell r="N1641">
            <v>95345</v>
          </cell>
          <cell r="O1641" t="str">
            <v>San Joaquin</v>
          </cell>
        </row>
        <row r="1642">
          <cell r="N1642">
            <v>95346</v>
          </cell>
          <cell r="O1642" t="str">
            <v>San Joaquin</v>
          </cell>
        </row>
        <row r="1643">
          <cell r="N1643">
            <v>95347</v>
          </cell>
          <cell r="O1643" t="str">
            <v>San Joaquin</v>
          </cell>
        </row>
        <row r="1644">
          <cell r="N1644">
            <v>95348</v>
          </cell>
          <cell r="O1644" t="str">
            <v>San Joaquin</v>
          </cell>
        </row>
        <row r="1645">
          <cell r="N1645">
            <v>95350</v>
          </cell>
          <cell r="O1645" t="str">
            <v>San Joaquin</v>
          </cell>
        </row>
        <row r="1646">
          <cell r="N1646">
            <v>95351</v>
          </cell>
          <cell r="O1646" t="str">
            <v>San Joaquin</v>
          </cell>
        </row>
        <row r="1647">
          <cell r="N1647">
            <v>95352</v>
          </cell>
          <cell r="O1647" t="str">
            <v>San Joaquin</v>
          </cell>
        </row>
        <row r="1648">
          <cell r="N1648">
            <v>95353</v>
          </cell>
          <cell r="O1648" t="str">
            <v>San Joaquin</v>
          </cell>
        </row>
        <row r="1649">
          <cell r="N1649">
            <v>95354</v>
          </cell>
          <cell r="O1649" t="str">
            <v>San Joaquin</v>
          </cell>
        </row>
        <row r="1650">
          <cell r="N1650">
            <v>95355</v>
          </cell>
          <cell r="O1650" t="str">
            <v>San Joaquin</v>
          </cell>
        </row>
        <row r="1651">
          <cell r="N1651">
            <v>95356</v>
          </cell>
          <cell r="O1651" t="str">
            <v>San Joaquin</v>
          </cell>
        </row>
        <row r="1652">
          <cell r="N1652">
            <v>95357</v>
          </cell>
          <cell r="O1652" t="str">
            <v>San Joaquin</v>
          </cell>
        </row>
        <row r="1653">
          <cell r="N1653">
            <v>95358</v>
          </cell>
          <cell r="O1653" t="str">
            <v>San Joaquin</v>
          </cell>
        </row>
        <row r="1654">
          <cell r="N1654">
            <v>95360</v>
          </cell>
          <cell r="O1654" t="str">
            <v>San Joaquin</v>
          </cell>
        </row>
        <row r="1655">
          <cell r="N1655">
            <v>95361</v>
          </cell>
          <cell r="O1655" t="str">
            <v>San Joaquin</v>
          </cell>
        </row>
        <row r="1656">
          <cell r="N1656">
            <v>95363</v>
          </cell>
          <cell r="O1656" t="str">
            <v>San Joaquin</v>
          </cell>
        </row>
        <row r="1657">
          <cell r="N1657">
            <v>95364</v>
          </cell>
          <cell r="O1657" t="str">
            <v>San Joaquin</v>
          </cell>
        </row>
        <row r="1658">
          <cell r="N1658">
            <v>95365</v>
          </cell>
          <cell r="O1658" t="str">
            <v>San Joaquin</v>
          </cell>
        </row>
        <row r="1659">
          <cell r="N1659">
            <v>95366</v>
          </cell>
          <cell r="O1659" t="str">
            <v>San Joaquin</v>
          </cell>
        </row>
        <row r="1660">
          <cell r="N1660">
            <v>95367</v>
          </cell>
          <cell r="O1660" t="str">
            <v>San Joaquin</v>
          </cell>
        </row>
        <row r="1661">
          <cell r="N1661">
            <v>95368</v>
          </cell>
          <cell r="O1661" t="str">
            <v>San Joaquin</v>
          </cell>
        </row>
        <row r="1662">
          <cell r="N1662">
            <v>95369</v>
          </cell>
          <cell r="O1662" t="str">
            <v>San Joaquin</v>
          </cell>
        </row>
        <row r="1663">
          <cell r="N1663">
            <v>95370</v>
          </cell>
          <cell r="O1663" t="str">
            <v>San Joaquin</v>
          </cell>
        </row>
        <row r="1664">
          <cell r="N1664">
            <v>95372</v>
          </cell>
          <cell r="O1664" t="str">
            <v>San Joaquin</v>
          </cell>
        </row>
        <row r="1665">
          <cell r="N1665">
            <v>95373</v>
          </cell>
          <cell r="O1665" t="str">
            <v>San Joaquin</v>
          </cell>
        </row>
        <row r="1666">
          <cell r="N1666">
            <v>95374</v>
          </cell>
          <cell r="O1666" t="str">
            <v>San Joaquin</v>
          </cell>
        </row>
        <row r="1667">
          <cell r="N1667">
            <v>95375</v>
          </cell>
          <cell r="O1667" t="str">
            <v>San Joaquin</v>
          </cell>
        </row>
        <row r="1668">
          <cell r="N1668">
            <v>95376</v>
          </cell>
          <cell r="O1668" t="str">
            <v>San Joaquin</v>
          </cell>
        </row>
        <row r="1669">
          <cell r="N1669">
            <v>95377</v>
          </cell>
          <cell r="O1669" t="str">
            <v>San Joaquin</v>
          </cell>
        </row>
        <row r="1670">
          <cell r="N1670">
            <v>95378</v>
          </cell>
          <cell r="O1670" t="str">
            <v>San Joaquin</v>
          </cell>
        </row>
        <row r="1671">
          <cell r="N1671">
            <v>95379</v>
          </cell>
          <cell r="O1671" t="str">
            <v>San Joaquin</v>
          </cell>
        </row>
        <row r="1672">
          <cell r="N1672">
            <v>95380</v>
          </cell>
          <cell r="O1672" t="str">
            <v>San Joaquin</v>
          </cell>
        </row>
        <row r="1673">
          <cell r="N1673">
            <v>95381</v>
          </cell>
          <cell r="O1673" t="str">
            <v>San Joaquin</v>
          </cell>
        </row>
        <row r="1674">
          <cell r="N1674">
            <v>95382</v>
          </cell>
          <cell r="O1674" t="str">
            <v>San Joaquin</v>
          </cell>
        </row>
        <row r="1675">
          <cell r="N1675">
            <v>95383</v>
          </cell>
          <cell r="O1675" t="str">
            <v>San Joaquin</v>
          </cell>
        </row>
        <row r="1676">
          <cell r="N1676">
            <v>95385</v>
          </cell>
          <cell r="O1676" t="str">
            <v>San Joaquin</v>
          </cell>
        </row>
        <row r="1677">
          <cell r="N1677">
            <v>95386</v>
          </cell>
          <cell r="O1677" t="str">
            <v>San Joaquin</v>
          </cell>
        </row>
        <row r="1678">
          <cell r="N1678">
            <v>95387</v>
          </cell>
          <cell r="O1678" t="str">
            <v>San Joaquin</v>
          </cell>
        </row>
        <row r="1679">
          <cell r="N1679">
            <v>95388</v>
          </cell>
          <cell r="O1679" t="str">
            <v>San Joaquin</v>
          </cell>
        </row>
        <row r="1680">
          <cell r="N1680">
            <v>95389</v>
          </cell>
          <cell r="O1680" t="str">
            <v>San Joaquin</v>
          </cell>
        </row>
        <row r="1681">
          <cell r="N1681">
            <v>95391</v>
          </cell>
          <cell r="O1681" t="str">
            <v>San Joaquin</v>
          </cell>
        </row>
        <row r="1682">
          <cell r="N1682">
            <v>95397</v>
          </cell>
          <cell r="O1682" t="str">
            <v>San Joaquin</v>
          </cell>
        </row>
        <row r="1683">
          <cell r="N1683">
            <v>95401</v>
          </cell>
          <cell r="O1683" t="str">
            <v>North Coast</v>
          </cell>
        </row>
        <row r="1684">
          <cell r="N1684">
            <v>95402</v>
          </cell>
          <cell r="O1684" t="str">
            <v>North Coast</v>
          </cell>
        </row>
        <row r="1685">
          <cell r="N1685">
            <v>95403</v>
          </cell>
          <cell r="O1685" t="str">
            <v>North Coast</v>
          </cell>
        </row>
        <row r="1686">
          <cell r="N1686">
            <v>95404</v>
          </cell>
          <cell r="O1686" t="str">
            <v>North Coast</v>
          </cell>
        </row>
        <row r="1687">
          <cell r="N1687">
            <v>95405</v>
          </cell>
          <cell r="O1687" t="str">
            <v>North Coast</v>
          </cell>
        </row>
        <row r="1688">
          <cell r="N1688">
            <v>95406</v>
          </cell>
          <cell r="O1688" t="str">
            <v>North Coast</v>
          </cell>
        </row>
        <row r="1689">
          <cell r="N1689">
            <v>95407</v>
          </cell>
          <cell r="O1689" t="str">
            <v>North Coast</v>
          </cell>
        </row>
        <row r="1690">
          <cell r="N1690">
            <v>95409</v>
          </cell>
          <cell r="O1690" t="str">
            <v>North Coast</v>
          </cell>
        </row>
        <row r="1691">
          <cell r="N1691">
            <v>95410</v>
          </cell>
          <cell r="O1691" t="str">
            <v>North Coast</v>
          </cell>
        </row>
        <row r="1692">
          <cell r="N1692">
            <v>95412</v>
          </cell>
          <cell r="O1692" t="str">
            <v>North Coast</v>
          </cell>
        </row>
        <row r="1693">
          <cell r="N1693">
            <v>95415</v>
          </cell>
          <cell r="O1693" t="str">
            <v>North Coast</v>
          </cell>
        </row>
        <row r="1694">
          <cell r="N1694">
            <v>95416</v>
          </cell>
          <cell r="O1694" t="str">
            <v>North Coast</v>
          </cell>
        </row>
        <row r="1695">
          <cell r="N1695">
            <v>95417</v>
          </cell>
          <cell r="O1695" t="str">
            <v>North Coast</v>
          </cell>
        </row>
        <row r="1696">
          <cell r="N1696">
            <v>95418</v>
          </cell>
          <cell r="O1696" t="str">
            <v>North Coast</v>
          </cell>
        </row>
        <row r="1697">
          <cell r="N1697">
            <v>95419</v>
          </cell>
          <cell r="O1697" t="str">
            <v>North Coast</v>
          </cell>
        </row>
        <row r="1698">
          <cell r="N1698">
            <v>95420</v>
          </cell>
          <cell r="O1698" t="str">
            <v>North Coast</v>
          </cell>
        </row>
        <row r="1699">
          <cell r="N1699">
            <v>95421</v>
          </cell>
          <cell r="O1699" t="str">
            <v>North Coast</v>
          </cell>
        </row>
        <row r="1700">
          <cell r="N1700">
            <v>95422</v>
          </cell>
          <cell r="O1700" t="str">
            <v>Sacramento River</v>
          </cell>
        </row>
        <row r="1701">
          <cell r="N1701">
            <v>95423</v>
          </cell>
          <cell r="O1701" t="str">
            <v>Sacramento River</v>
          </cell>
        </row>
        <row r="1702">
          <cell r="N1702">
            <v>95424</v>
          </cell>
          <cell r="O1702" t="str">
            <v>Sacramento River</v>
          </cell>
        </row>
        <row r="1703">
          <cell r="N1703">
            <v>95425</v>
          </cell>
          <cell r="O1703" t="str">
            <v>North Coast</v>
          </cell>
        </row>
        <row r="1704">
          <cell r="N1704">
            <v>95426</v>
          </cell>
          <cell r="O1704" t="str">
            <v>Sacramento River</v>
          </cell>
        </row>
        <row r="1705">
          <cell r="N1705">
            <v>95427</v>
          </cell>
          <cell r="O1705" t="str">
            <v>North Coast</v>
          </cell>
        </row>
        <row r="1706">
          <cell r="N1706">
            <v>95428</v>
          </cell>
          <cell r="O1706" t="str">
            <v>North Coast</v>
          </cell>
        </row>
        <row r="1707">
          <cell r="N1707">
            <v>95429</v>
          </cell>
          <cell r="O1707" t="str">
            <v>North Coast</v>
          </cell>
        </row>
        <row r="1708">
          <cell r="N1708">
            <v>95430</v>
          </cell>
          <cell r="O1708" t="str">
            <v>North Coast</v>
          </cell>
        </row>
        <row r="1709">
          <cell r="N1709">
            <v>95431</v>
          </cell>
          <cell r="O1709" t="str">
            <v>San Francisco Bay</v>
          </cell>
        </row>
        <row r="1710">
          <cell r="N1710">
            <v>95432</v>
          </cell>
          <cell r="O1710" t="str">
            <v>North Coast</v>
          </cell>
        </row>
        <row r="1711">
          <cell r="N1711">
            <v>95433</v>
          </cell>
          <cell r="O1711" t="str">
            <v>San Francisco Bay</v>
          </cell>
        </row>
        <row r="1712">
          <cell r="N1712">
            <v>95435</v>
          </cell>
          <cell r="O1712" t="str">
            <v>Sacramento River</v>
          </cell>
        </row>
        <row r="1713">
          <cell r="N1713">
            <v>95436</v>
          </cell>
          <cell r="O1713" t="str">
            <v>North Coast</v>
          </cell>
        </row>
        <row r="1714">
          <cell r="N1714">
            <v>95437</v>
          </cell>
          <cell r="O1714" t="str">
            <v>North Coast</v>
          </cell>
        </row>
        <row r="1715">
          <cell r="N1715">
            <v>95439</v>
          </cell>
          <cell r="O1715" t="str">
            <v>North Coast</v>
          </cell>
        </row>
        <row r="1716">
          <cell r="N1716">
            <v>95441</v>
          </cell>
          <cell r="O1716" t="str">
            <v>North Coast</v>
          </cell>
        </row>
        <row r="1717">
          <cell r="N1717">
            <v>95442</v>
          </cell>
          <cell r="O1717" t="str">
            <v>San Francisco Bay</v>
          </cell>
        </row>
        <row r="1718">
          <cell r="N1718">
            <v>95443</v>
          </cell>
          <cell r="O1718" t="str">
            <v>Sacramento River</v>
          </cell>
        </row>
        <row r="1719">
          <cell r="N1719">
            <v>95444</v>
          </cell>
          <cell r="O1719" t="str">
            <v>North Coast</v>
          </cell>
        </row>
        <row r="1720">
          <cell r="N1720">
            <v>95445</v>
          </cell>
          <cell r="O1720" t="str">
            <v>North Coast</v>
          </cell>
        </row>
        <row r="1721">
          <cell r="N1721">
            <v>95446</v>
          </cell>
          <cell r="O1721" t="str">
            <v>North Coast</v>
          </cell>
        </row>
        <row r="1722">
          <cell r="N1722">
            <v>95448</v>
          </cell>
          <cell r="O1722" t="str">
            <v>North Coast</v>
          </cell>
        </row>
        <row r="1723">
          <cell r="N1723">
            <v>95449</v>
          </cell>
          <cell r="O1723" t="str">
            <v>North Coast</v>
          </cell>
        </row>
        <row r="1724">
          <cell r="N1724">
            <v>95450</v>
          </cell>
          <cell r="O1724" t="str">
            <v>North Coast</v>
          </cell>
        </row>
        <row r="1725">
          <cell r="N1725">
            <v>95451</v>
          </cell>
          <cell r="O1725" t="str">
            <v>Sacramento River</v>
          </cell>
        </row>
        <row r="1726">
          <cell r="N1726">
            <v>95452</v>
          </cell>
          <cell r="O1726" t="str">
            <v>San Francisco Bay</v>
          </cell>
        </row>
        <row r="1727">
          <cell r="N1727">
            <v>95453</v>
          </cell>
          <cell r="O1727" t="str">
            <v>Sacramento River</v>
          </cell>
        </row>
        <row r="1728">
          <cell r="N1728">
            <v>95454</v>
          </cell>
          <cell r="O1728" t="str">
            <v>North Coast</v>
          </cell>
        </row>
        <row r="1729">
          <cell r="N1729">
            <v>95456</v>
          </cell>
          <cell r="O1729" t="str">
            <v>North Coast</v>
          </cell>
        </row>
        <row r="1730">
          <cell r="N1730">
            <v>95457</v>
          </cell>
          <cell r="O1730" t="str">
            <v>Sacramento River</v>
          </cell>
        </row>
        <row r="1731">
          <cell r="N1731">
            <v>95458</v>
          </cell>
          <cell r="O1731" t="str">
            <v>Sacramento River</v>
          </cell>
        </row>
        <row r="1732">
          <cell r="N1732">
            <v>95459</v>
          </cell>
          <cell r="O1732" t="str">
            <v>North Coast</v>
          </cell>
        </row>
        <row r="1733">
          <cell r="N1733">
            <v>95460</v>
          </cell>
          <cell r="O1733" t="str">
            <v>North Coast</v>
          </cell>
        </row>
        <row r="1734">
          <cell r="N1734">
            <v>95461</v>
          </cell>
          <cell r="O1734" t="str">
            <v>Sacramento River</v>
          </cell>
        </row>
        <row r="1735">
          <cell r="N1735">
            <v>95462</v>
          </cell>
          <cell r="O1735" t="str">
            <v>North Coast</v>
          </cell>
        </row>
        <row r="1736">
          <cell r="N1736">
            <v>95463</v>
          </cell>
          <cell r="O1736" t="str">
            <v>North Coast</v>
          </cell>
        </row>
        <row r="1737">
          <cell r="N1737">
            <v>95464</v>
          </cell>
          <cell r="O1737" t="str">
            <v>Sacramento River</v>
          </cell>
        </row>
        <row r="1738">
          <cell r="N1738">
            <v>95465</v>
          </cell>
          <cell r="O1738" t="str">
            <v>North Coast</v>
          </cell>
        </row>
        <row r="1739">
          <cell r="N1739">
            <v>95466</v>
          </cell>
          <cell r="O1739" t="str">
            <v>North Coast</v>
          </cell>
        </row>
        <row r="1740">
          <cell r="N1740">
            <v>95467</v>
          </cell>
          <cell r="O1740" t="str">
            <v>Sacramento River</v>
          </cell>
        </row>
        <row r="1741">
          <cell r="N1741">
            <v>95468</v>
          </cell>
          <cell r="O1741" t="str">
            <v>North Coast</v>
          </cell>
        </row>
        <row r="1742">
          <cell r="N1742">
            <v>95469</v>
          </cell>
          <cell r="O1742" t="str">
            <v>North Coast</v>
          </cell>
        </row>
        <row r="1743">
          <cell r="N1743">
            <v>95470</v>
          </cell>
          <cell r="O1743" t="str">
            <v>North Coast</v>
          </cell>
        </row>
        <row r="1744">
          <cell r="N1744">
            <v>95471</v>
          </cell>
          <cell r="O1744" t="str">
            <v>North Coast</v>
          </cell>
        </row>
        <row r="1745">
          <cell r="N1745">
            <v>95472</v>
          </cell>
          <cell r="O1745" t="str">
            <v>North Coast</v>
          </cell>
        </row>
        <row r="1746">
          <cell r="N1746">
            <v>95473</v>
          </cell>
          <cell r="O1746" t="str">
            <v>North Coast</v>
          </cell>
        </row>
        <row r="1747">
          <cell r="N1747">
            <v>95476</v>
          </cell>
          <cell r="O1747" t="str">
            <v>San Francisco Bay</v>
          </cell>
        </row>
        <row r="1748">
          <cell r="N1748">
            <v>95480</v>
          </cell>
          <cell r="O1748" t="str">
            <v>North Coast</v>
          </cell>
        </row>
        <row r="1749">
          <cell r="N1749">
            <v>95481</v>
          </cell>
          <cell r="O1749" t="str">
            <v>North Coast</v>
          </cell>
        </row>
        <row r="1750">
          <cell r="N1750">
            <v>95482</v>
          </cell>
          <cell r="O1750" t="str">
            <v>North Coast</v>
          </cell>
        </row>
        <row r="1751">
          <cell r="N1751">
            <v>95485</v>
          </cell>
          <cell r="O1751" t="str">
            <v>Sacramento River</v>
          </cell>
        </row>
        <row r="1752">
          <cell r="N1752">
            <v>95486</v>
          </cell>
          <cell r="O1752" t="str">
            <v>North Coast</v>
          </cell>
        </row>
        <row r="1753">
          <cell r="N1753">
            <v>95487</v>
          </cell>
          <cell r="O1753" t="str">
            <v>San Francisco Bay</v>
          </cell>
        </row>
        <row r="1754">
          <cell r="N1754">
            <v>95488</v>
          </cell>
          <cell r="O1754" t="str">
            <v>North Coast</v>
          </cell>
        </row>
        <row r="1755">
          <cell r="N1755">
            <v>95490</v>
          </cell>
          <cell r="O1755" t="str">
            <v>North Coast</v>
          </cell>
        </row>
        <row r="1756">
          <cell r="N1756">
            <v>95492</v>
          </cell>
          <cell r="O1756" t="str">
            <v>North Coast</v>
          </cell>
        </row>
        <row r="1757">
          <cell r="N1757">
            <v>95493</v>
          </cell>
          <cell r="O1757" t="str">
            <v>Sacramento River</v>
          </cell>
        </row>
        <row r="1758">
          <cell r="N1758">
            <v>95494</v>
          </cell>
          <cell r="O1758" t="str">
            <v>North Coast</v>
          </cell>
        </row>
        <row r="1759">
          <cell r="N1759">
            <v>95497</v>
          </cell>
          <cell r="O1759" t="str">
            <v>North Coast</v>
          </cell>
        </row>
        <row r="1760">
          <cell r="N1760">
            <v>95501</v>
          </cell>
          <cell r="O1760" t="str">
            <v>North Coast</v>
          </cell>
        </row>
        <row r="1761">
          <cell r="N1761">
            <v>95502</v>
          </cell>
          <cell r="O1761" t="str">
            <v>North Coast</v>
          </cell>
        </row>
        <row r="1762">
          <cell r="N1762">
            <v>95503</v>
          </cell>
          <cell r="O1762" t="str">
            <v>North Coast</v>
          </cell>
        </row>
        <row r="1763">
          <cell r="N1763">
            <v>95511</v>
          </cell>
          <cell r="O1763" t="str">
            <v>North Coast</v>
          </cell>
        </row>
        <row r="1764">
          <cell r="N1764">
            <v>95514</v>
          </cell>
          <cell r="O1764" t="str">
            <v>North Coast</v>
          </cell>
        </row>
        <row r="1765">
          <cell r="N1765">
            <v>95518</v>
          </cell>
          <cell r="O1765" t="str">
            <v>North Coast</v>
          </cell>
        </row>
        <row r="1766">
          <cell r="N1766">
            <v>95519</v>
          </cell>
          <cell r="O1766" t="str">
            <v>North Coast</v>
          </cell>
        </row>
        <row r="1767">
          <cell r="N1767">
            <v>95521</v>
          </cell>
          <cell r="O1767" t="str">
            <v>North Coast</v>
          </cell>
        </row>
        <row r="1768">
          <cell r="N1768">
            <v>95524</v>
          </cell>
          <cell r="O1768" t="str">
            <v>North Coast</v>
          </cell>
        </row>
        <row r="1769">
          <cell r="N1769">
            <v>95525</v>
          </cell>
          <cell r="O1769" t="str">
            <v>North Coast</v>
          </cell>
        </row>
        <row r="1770">
          <cell r="N1770">
            <v>95526</v>
          </cell>
          <cell r="O1770" t="str">
            <v>North Coast</v>
          </cell>
        </row>
        <row r="1771">
          <cell r="N1771">
            <v>95527</v>
          </cell>
          <cell r="O1771" t="str">
            <v>North Coast</v>
          </cell>
        </row>
        <row r="1772">
          <cell r="N1772">
            <v>95528</v>
          </cell>
          <cell r="O1772" t="str">
            <v>North Coast</v>
          </cell>
        </row>
        <row r="1773">
          <cell r="N1773">
            <v>95531</v>
          </cell>
          <cell r="O1773" t="str">
            <v>North Coast</v>
          </cell>
        </row>
        <row r="1774">
          <cell r="N1774">
            <v>95532</v>
          </cell>
          <cell r="O1774" t="str">
            <v>North Coast</v>
          </cell>
        </row>
        <row r="1775">
          <cell r="N1775">
            <v>95534</v>
          </cell>
          <cell r="O1775" t="str">
            <v>North Coast</v>
          </cell>
        </row>
        <row r="1776">
          <cell r="N1776">
            <v>95536</v>
          </cell>
          <cell r="O1776" t="str">
            <v>North Coast</v>
          </cell>
        </row>
        <row r="1777">
          <cell r="N1777">
            <v>95537</v>
          </cell>
          <cell r="O1777" t="str">
            <v>North Coast</v>
          </cell>
        </row>
        <row r="1778">
          <cell r="N1778">
            <v>95540</v>
          </cell>
          <cell r="O1778" t="str">
            <v>North Coast</v>
          </cell>
        </row>
        <row r="1779">
          <cell r="N1779">
            <v>95542</v>
          </cell>
          <cell r="O1779" t="str">
            <v>North Coast</v>
          </cell>
        </row>
        <row r="1780">
          <cell r="N1780">
            <v>95543</v>
          </cell>
          <cell r="O1780" t="str">
            <v>North Coast</v>
          </cell>
        </row>
        <row r="1781">
          <cell r="N1781">
            <v>95545</v>
          </cell>
          <cell r="O1781" t="str">
            <v>North Coast</v>
          </cell>
        </row>
        <row r="1782">
          <cell r="N1782">
            <v>95546</v>
          </cell>
          <cell r="O1782" t="str">
            <v>North Coast</v>
          </cell>
        </row>
        <row r="1783">
          <cell r="N1783">
            <v>95547</v>
          </cell>
          <cell r="O1783" t="str">
            <v>North Coast</v>
          </cell>
        </row>
        <row r="1784">
          <cell r="N1784">
            <v>95548</v>
          </cell>
          <cell r="O1784" t="str">
            <v>North Coast</v>
          </cell>
        </row>
        <row r="1785">
          <cell r="N1785">
            <v>95549</v>
          </cell>
          <cell r="O1785" t="str">
            <v>North Coast</v>
          </cell>
        </row>
        <row r="1786">
          <cell r="N1786">
            <v>95550</v>
          </cell>
          <cell r="O1786" t="str">
            <v>North Coast</v>
          </cell>
        </row>
        <row r="1787">
          <cell r="N1787">
            <v>95551</v>
          </cell>
          <cell r="O1787" t="str">
            <v>North Coast</v>
          </cell>
        </row>
        <row r="1788">
          <cell r="N1788">
            <v>95552</v>
          </cell>
          <cell r="O1788" t="str">
            <v>North Coast</v>
          </cell>
        </row>
        <row r="1789">
          <cell r="N1789">
            <v>95553</v>
          </cell>
          <cell r="O1789" t="str">
            <v>North Coast</v>
          </cell>
        </row>
        <row r="1790">
          <cell r="N1790">
            <v>95554</v>
          </cell>
          <cell r="O1790" t="str">
            <v>North Coast</v>
          </cell>
        </row>
        <row r="1791">
          <cell r="N1791">
            <v>95555</v>
          </cell>
          <cell r="O1791" t="str">
            <v>North Coast</v>
          </cell>
        </row>
        <row r="1792">
          <cell r="N1792">
            <v>95556</v>
          </cell>
          <cell r="O1792" t="str">
            <v>North Coast</v>
          </cell>
        </row>
        <row r="1793">
          <cell r="N1793">
            <v>95558</v>
          </cell>
          <cell r="O1793" t="str">
            <v>North Coast</v>
          </cell>
        </row>
        <row r="1794">
          <cell r="N1794">
            <v>95559</v>
          </cell>
          <cell r="O1794" t="str">
            <v>North Coast</v>
          </cell>
        </row>
        <row r="1795">
          <cell r="N1795">
            <v>95560</v>
          </cell>
          <cell r="O1795" t="str">
            <v>North Coast</v>
          </cell>
        </row>
        <row r="1796">
          <cell r="N1796">
            <v>95562</v>
          </cell>
          <cell r="O1796" t="str">
            <v>North Coast</v>
          </cell>
        </row>
        <row r="1797">
          <cell r="N1797">
            <v>95563</v>
          </cell>
          <cell r="O1797" t="str">
            <v>North Coast</v>
          </cell>
        </row>
        <row r="1798">
          <cell r="N1798">
            <v>95564</v>
          </cell>
          <cell r="O1798" t="str">
            <v>North Coast</v>
          </cell>
        </row>
        <row r="1799">
          <cell r="N1799">
            <v>95565</v>
          </cell>
          <cell r="O1799" t="str">
            <v>North Coast</v>
          </cell>
        </row>
        <row r="1800">
          <cell r="N1800">
            <v>95567</v>
          </cell>
          <cell r="O1800" t="str">
            <v>North Coast</v>
          </cell>
        </row>
        <row r="1801">
          <cell r="N1801">
            <v>95568</v>
          </cell>
          <cell r="O1801" t="str">
            <v>North Coast</v>
          </cell>
        </row>
        <row r="1802">
          <cell r="N1802">
            <v>95569</v>
          </cell>
          <cell r="O1802" t="str">
            <v>North Coast</v>
          </cell>
        </row>
        <row r="1803">
          <cell r="N1803">
            <v>95570</v>
          </cell>
          <cell r="O1803" t="str">
            <v>North Coast</v>
          </cell>
        </row>
        <row r="1804">
          <cell r="N1804">
            <v>95571</v>
          </cell>
          <cell r="O1804" t="str">
            <v>North Coast</v>
          </cell>
        </row>
        <row r="1805">
          <cell r="N1805">
            <v>95573</v>
          </cell>
          <cell r="O1805" t="str">
            <v>North Coast</v>
          </cell>
        </row>
        <row r="1806">
          <cell r="N1806">
            <v>95585</v>
          </cell>
          <cell r="O1806" t="str">
            <v>North Coast</v>
          </cell>
        </row>
        <row r="1807">
          <cell r="N1807">
            <v>95587</v>
          </cell>
          <cell r="O1807" t="str">
            <v>North Coast</v>
          </cell>
        </row>
        <row r="1808">
          <cell r="N1808">
            <v>95589</v>
          </cell>
          <cell r="O1808" t="str">
            <v>North Coast</v>
          </cell>
        </row>
        <row r="1809">
          <cell r="N1809">
            <v>95595</v>
          </cell>
          <cell r="O1809" t="str">
            <v>North Coast</v>
          </cell>
        </row>
        <row r="1810">
          <cell r="N1810">
            <v>95601</v>
          </cell>
          <cell r="O1810" t="str">
            <v>San Joaquin</v>
          </cell>
        </row>
        <row r="1811">
          <cell r="N1811">
            <v>95602</v>
          </cell>
          <cell r="O1811" t="str">
            <v>Sacramento River</v>
          </cell>
        </row>
        <row r="1812">
          <cell r="N1812">
            <v>95603</v>
          </cell>
          <cell r="O1812" t="str">
            <v>Sacramento River</v>
          </cell>
        </row>
        <row r="1813">
          <cell r="N1813">
            <v>95604</v>
          </cell>
          <cell r="O1813" t="str">
            <v>North Lahontan</v>
          </cell>
        </row>
        <row r="1814">
          <cell r="N1814">
            <v>95605</v>
          </cell>
          <cell r="O1814" t="str">
            <v>Sacramento River</v>
          </cell>
        </row>
        <row r="1815">
          <cell r="N1815">
            <v>95606</v>
          </cell>
          <cell r="O1815" t="str">
            <v>Sacramento River</v>
          </cell>
        </row>
        <row r="1816">
          <cell r="N1816">
            <v>95607</v>
          </cell>
          <cell r="O1816" t="str">
            <v>Sacramento River</v>
          </cell>
        </row>
        <row r="1817">
          <cell r="N1817">
            <v>95608</v>
          </cell>
          <cell r="O1817" t="str">
            <v>Sacramento River</v>
          </cell>
        </row>
        <row r="1818">
          <cell r="N1818">
            <v>95609</v>
          </cell>
          <cell r="O1818" t="str">
            <v>Sacramento River</v>
          </cell>
        </row>
        <row r="1819">
          <cell r="N1819">
            <v>95610</v>
          </cell>
          <cell r="O1819" t="str">
            <v>Sacramento River</v>
          </cell>
        </row>
        <row r="1820">
          <cell r="N1820">
            <v>95611</v>
          </cell>
          <cell r="O1820" t="str">
            <v>Sacramento River</v>
          </cell>
        </row>
        <row r="1821">
          <cell r="N1821">
            <v>95612</v>
          </cell>
          <cell r="O1821" t="str">
            <v>Sacramento River</v>
          </cell>
        </row>
        <row r="1822">
          <cell r="N1822">
            <v>95613</v>
          </cell>
          <cell r="O1822" t="str">
            <v>Sacramento River</v>
          </cell>
        </row>
        <row r="1823">
          <cell r="N1823">
            <v>95614</v>
          </cell>
          <cell r="O1823" t="str">
            <v>Sacramento River</v>
          </cell>
        </row>
        <row r="1824">
          <cell r="N1824">
            <v>95615</v>
          </cell>
          <cell r="O1824" t="str">
            <v>Sacramento River</v>
          </cell>
        </row>
        <row r="1825">
          <cell r="N1825">
            <v>95616</v>
          </cell>
          <cell r="O1825" t="str">
            <v>Sacramento River</v>
          </cell>
        </row>
        <row r="1826">
          <cell r="N1826">
            <v>95617</v>
          </cell>
          <cell r="O1826" t="str">
            <v>Sacramento River</v>
          </cell>
        </row>
        <row r="1827">
          <cell r="N1827">
            <v>95618</v>
          </cell>
          <cell r="O1827" t="str">
            <v>Sacramento River</v>
          </cell>
        </row>
        <row r="1828">
          <cell r="N1828">
            <v>95619</v>
          </cell>
          <cell r="O1828" t="str">
            <v>San Joaquin</v>
          </cell>
        </row>
        <row r="1829">
          <cell r="N1829">
            <v>95620</v>
          </cell>
          <cell r="O1829" t="str">
            <v>Sacramento River</v>
          </cell>
        </row>
        <row r="1830">
          <cell r="N1830">
            <v>95621</v>
          </cell>
          <cell r="O1830" t="str">
            <v>Sacramento River</v>
          </cell>
        </row>
        <row r="1831">
          <cell r="N1831">
            <v>95623</v>
          </cell>
          <cell r="O1831" t="str">
            <v>San Joaquin</v>
          </cell>
        </row>
        <row r="1832">
          <cell r="N1832">
            <v>95624</v>
          </cell>
          <cell r="O1832" t="str">
            <v>Sacramento River</v>
          </cell>
        </row>
        <row r="1833">
          <cell r="N1833">
            <v>95625</v>
          </cell>
          <cell r="O1833" t="str">
            <v>Sacramento River</v>
          </cell>
        </row>
        <row r="1834">
          <cell r="N1834">
            <v>95626</v>
          </cell>
          <cell r="O1834" t="str">
            <v>Sacramento River</v>
          </cell>
        </row>
        <row r="1835">
          <cell r="N1835">
            <v>95627</v>
          </cell>
          <cell r="O1835" t="str">
            <v>Sacramento River</v>
          </cell>
        </row>
        <row r="1836">
          <cell r="N1836">
            <v>95628</v>
          </cell>
          <cell r="O1836" t="str">
            <v>Sacramento River</v>
          </cell>
        </row>
        <row r="1837">
          <cell r="N1837">
            <v>95629</v>
          </cell>
          <cell r="O1837" t="str">
            <v>San Joaquin</v>
          </cell>
        </row>
        <row r="1838">
          <cell r="N1838">
            <v>95630</v>
          </cell>
          <cell r="O1838" t="str">
            <v>Sacramento River</v>
          </cell>
        </row>
        <row r="1839">
          <cell r="N1839">
            <v>95631</v>
          </cell>
          <cell r="O1839" t="str">
            <v>Sacramento River</v>
          </cell>
        </row>
        <row r="1840">
          <cell r="N1840">
            <v>95632</v>
          </cell>
          <cell r="O1840" t="str">
            <v>San Joaquin</v>
          </cell>
        </row>
        <row r="1841">
          <cell r="N1841">
            <v>95633</v>
          </cell>
          <cell r="O1841" t="str">
            <v>Sacramento River</v>
          </cell>
        </row>
        <row r="1842">
          <cell r="N1842">
            <v>95634</v>
          </cell>
          <cell r="O1842" t="str">
            <v>Sacramento River</v>
          </cell>
        </row>
        <row r="1843">
          <cell r="N1843">
            <v>95635</v>
          </cell>
          <cell r="O1843" t="str">
            <v>Sacramento River</v>
          </cell>
        </row>
        <row r="1844">
          <cell r="N1844">
            <v>95636</v>
          </cell>
          <cell r="O1844" t="str">
            <v>San Joaquin</v>
          </cell>
        </row>
        <row r="1845">
          <cell r="N1845">
            <v>95637</v>
          </cell>
          <cell r="O1845" t="str">
            <v>Sacramento River</v>
          </cell>
        </row>
        <row r="1846">
          <cell r="N1846">
            <v>95638</v>
          </cell>
          <cell r="O1846" t="str">
            <v>San Joaquin</v>
          </cell>
        </row>
        <row r="1847">
          <cell r="N1847">
            <v>95639</v>
          </cell>
          <cell r="O1847" t="str">
            <v>Sacramento River</v>
          </cell>
        </row>
        <row r="1848">
          <cell r="N1848">
            <v>95640</v>
          </cell>
          <cell r="O1848" t="str">
            <v>San Joaquin</v>
          </cell>
        </row>
        <row r="1849">
          <cell r="N1849">
            <v>95641</v>
          </cell>
          <cell r="O1849" t="str">
            <v>Sacramento River</v>
          </cell>
        </row>
        <row r="1850">
          <cell r="N1850">
            <v>95642</v>
          </cell>
          <cell r="O1850" t="str">
            <v>San Joaquin</v>
          </cell>
        </row>
        <row r="1851">
          <cell r="N1851">
            <v>95645</v>
          </cell>
          <cell r="O1851" t="str">
            <v>Sacramento River</v>
          </cell>
        </row>
        <row r="1852">
          <cell r="N1852">
            <v>95646</v>
          </cell>
          <cell r="O1852" t="str">
            <v>Sacramento River</v>
          </cell>
        </row>
        <row r="1853">
          <cell r="N1853">
            <v>95648</v>
          </cell>
          <cell r="O1853" t="str">
            <v>Sacramento River</v>
          </cell>
        </row>
        <row r="1854">
          <cell r="N1854">
            <v>95650</v>
          </cell>
          <cell r="O1854" t="str">
            <v>Sacramento River</v>
          </cell>
        </row>
        <row r="1855">
          <cell r="N1855">
            <v>95651</v>
          </cell>
          <cell r="O1855" t="str">
            <v>Sacramento River</v>
          </cell>
        </row>
        <row r="1856">
          <cell r="N1856">
            <v>95652</v>
          </cell>
          <cell r="O1856" t="str">
            <v>Sacramento River</v>
          </cell>
        </row>
        <row r="1857">
          <cell r="N1857">
            <v>95653</v>
          </cell>
          <cell r="O1857" t="str">
            <v>Sacramento River</v>
          </cell>
        </row>
        <row r="1858">
          <cell r="N1858">
            <v>95654</v>
          </cell>
          <cell r="O1858" t="str">
            <v>North Coast</v>
          </cell>
        </row>
        <row r="1859">
          <cell r="N1859">
            <v>95655</v>
          </cell>
          <cell r="O1859" t="str">
            <v>Sacramento River</v>
          </cell>
        </row>
        <row r="1860">
          <cell r="N1860">
            <v>95656</v>
          </cell>
          <cell r="O1860" t="str">
            <v>North Coast</v>
          </cell>
        </row>
        <row r="1861">
          <cell r="N1861">
            <v>95658</v>
          </cell>
          <cell r="O1861" t="str">
            <v>Sacramento River</v>
          </cell>
        </row>
        <row r="1862">
          <cell r="N1862">
            <v>95659</v>
          </cell>
          <cell r="O1862" t="str">
            <v>Sacramento River</v>
          </cell>
        </row>
        <row r="1863">
          <cell r="N1863">
            <v>95660</v>
          </cell>
          <cell r="O1863" t="str">
            <v>Sacramento River</v>
          </cell>
        </row>
        <row r="1864">
          <cell r="N1864">
            <v>95661</v>
          </cell>
          <cell r="O1864" t="str">
            <v>Sacramento River</v>
          </cell>
        </row>
        <row r="1865">
          <cell r="N1865">
            <v>95662</v>
          </cell>
          <cell r="O1865" t="str">
            <v>Sacramento River</v>
          </cell>
        </row>
        <row r="1866">
          <cell r="N1866">
            <v>95663</v>
          </cell>
          <cell r="O1866" t="str">
            <v>Sacramento River</v>
          </cell>
        </row>
        <row r="1867">
          <cell r="N1867">
            <v>95664</v>
          </cell>
          <cell r="O1867" t="str">
            <v>Sacramento River</v>
          </cell>
        </row>
        <row r="1868">
          <cell r="N1868">
            <v>95665</v>
          </cell>
          <cell r="O1868" t="str">
            <v>San Joaquin</v>
          </cell>
        </row>
        <row r="1869">
          <cell r="N1869">
            <v>95666</v>
          </cell>
          <cell r="O1869" t="str">
            <v>San Joaquin</v>
          </cell>
        </row>
        <row r="1870">
          <cell r="N1870">
            <v>95667</v>
          </cell>
          <cell r="O1870" t="str">
            <v>Sacramento River</v>
          </cell>
        </row>
        <row r="1871">
          <cell r="N1871">
            <v>95668</v>
          </cell>
          <cell r="O1871" t="str">
            <v>Sacramento River</v>
          </cell>
        </row>
        <row r="1872">
          <cell r="N1872">
            <v>95669</v>
          </cell>
          <cell r="O1872" t="str">
            <v>San Joaquin</v>
          </cell>
        </row>
        <row r="1873">
          <cell r="N1873">
            <v>95670</v>
          </cell>
          <cell r="O1873" t="str">
            <v>Sacramento River</v>
          </cell>
        </row>
        <row r="1874">
          <cell r="N1874">
            <v>95671</v>
          </cell>
          <cell r="O1874" t="str">
            <v>Sacramento River</v>
          </cell>
        </row>
        <row r="1875">
          <cell r="N1875">
            <v>95672</v>
          </cell>
          <cell r="O1875" t="str">
            <v>Sacramento River</v>
          </cell>
        </row>
        <row r="1876">
          <cell r="N1876">
            <v>95673</v>
          </cell>
          <cell r="O1876" t="str">
            <v>Sacramento River</v>
          </cell>
        </row>
        <row r="1877">
          <cell r="N1877">
            <v>95674</v>
          </cell>
          <cell r="O1877" t="str">
            <v>Sacramento River</v>
          </cell>
        </row>
        <row r="1878">
          <cell r="N1878">
            <v>95675</v>
          </cell>
          <cell r="O1878" t="str">
            <v>San Joaquin</v>
          </cell>
        </row>
        <row r="1879">
          <cell r="N1879">
            <v>95676</v>
          </cell>
          <cell r="O1879" t="str">
            <v>North Coast</v>
          </cell>
        </row>
        <row r="1880">
          <cell r="N1880">
            <v>95677</v>
          </cell>
          <cell r="O1880" t="str">
            <v>Sacramento River</v>
          </cell>
        </row>
        <row r="1881">
          <cell r="N1881">
            <v>95678</v>
          </cell>
          <cell r="O1881" t="str">
            <v>Sacramento River</v>
          </cell>
        </row>
        <row r="1882">
          <cell r="N1882">
            <v>95679</v>
          </cell>
          <cell r="O1882" t="str">
            <v>Sacramento River</v>
          </cell>
        </row>
        <row r="1883">
          <cell r="N1883">
            <v>95680</v>
          </cell>
          <cell r="O1883" t="str">
            <v>Sacramento River</v>
          </cell>
        </row>
        <row r="1884">
          <cell r="N1884">
            <v>95681</v>
          </cell>
          <cell r="O1884" t="str">
            <v>Sacramento River</v>
          </cell>
        </row>
        <row r="1885">
          <cell r="N1885">
            <v>95682</v>
          </cell>
          <cell r="O1885" t="str">
            <v>San Joaquin</v>
          </cell>
        </row>
        <row r="1886">
          <cell r="N1886">
            <v>95683</v>
          </cell>
          <cell r="O1886" t="str">
            <v>San Joaquin</v>
          </cell>
        </row>
        <row r="1887">
          <cell r="N1887">
            <v>95684</v>
          </cell>
          <cell r="O1887" t="str">
            <v>San Joaquin</v>
          </cell>
        </row>
        <row r="1888">
          <cell r="N1888">
            <v>95685</v>
          </cell>
          <cell r="O1888" t="str">
            <v>San Joaquin</v>
          </cell>
        </row>
        <row r="1889">
          <cell r="N1889">
            <v>95686</v>
          </cell>
          <cell r="O1889" t="str">
            <v>San Joaquin</v>
          </cell>
        </row>
        <row r="1890">
          <cell r="N1890">
            <v>95687</v>
          </cell>
          <cell r="O1890" t="str">
            <v>Sacramento River</v>
          </cell>
        </row>
        <row r="1891">
          <cell r="N1891">
            <v>95688</v>
          </cell>
          <cell r="O1891" t="str">
            <v>Sacramento River</v>
          </cell>
        </row>
        <row r="1892">
          <cell r="N1892">
            <v>95689</v>
          </cell>
          <cell r="O1892" t="str">
            <v>San Joaquin</v>
          </cell>
        </row>
        <row r="1893">
          <cell r="N1893">
            <v>95690</v>
          </cell>
          <cell r="O1893" t="str">
            <v>Sacramento River</v>
          </cell>
        </row>
        <row r="1894">
          <cell r="N1894">
            <v>95691</v>
          </cell>
          <cell r="O1894" t="str">
            <v>Sacramento River</v>
          </cell>
        </row>
        <row r="1895">
          <cell r="N1895">
            <v>95692</v>
          </cell>
          <cell r="O1895" t="str">
            <v>Sacramento River</v>
          </cell>
        </row>
        <row r="1896">
          <cell r="N1896">
            <v>95693</v>
          </cell>
          <cell r="O1896" t="str">
            <v>San Joaquin</v>
          </cell>
        </row>
        <row r="1897">
          <cell r="N1897">
            <v>95694</v>
          </cell>
          <cell r="O1897" t="str">
            <v>Sacramento River</v>
          </cell>
        </row>
        <row r="1898">
          <cell r="N1898">
            <v>95695</v>
          </cell>
          <cell r="O1898" t="str">
            <v>Sacramento River</v>
          </cell>
        </row>
        <row r="1899">
          <cell r="N1899">
            <v>95696</v>
          </cell>
          <cell r="O1899" t="str">
            <v>Sacramento River</v>
          </cell>
        </row>
        <row r="1900">
          <cell r="N1900">
            <v>95697</v>
          </cell>
          <cell r="O1900" t="str">
            <v>Sacramento River</v>
          </cell>
        </row>
        <row r="1901">
          <cell r="N1901">
            <v>95698</v>
          </cell>
          <cell r="O1901" t="str">
            <v>Sacramento River</v>
          </cell>
        </row>
        <row r="1902">
          <cell r="N1902">
            <v>95699</v>
          </cell>
          <cell r="O1902" t="str">
            <v>San Joaquin</v>
          </cell>
        </row>
        <row r="1903">
          <cell r="N1903">
            <v>95701</v>
          </cell>
          <cell r="O1903" t="str">
            <v>Sacramento River</v>
          </cell>
        </row>
        <row r="1904">
          <cell r="N1904">
            <v>95703</v>
          </cell>
          <cell r="O1904" t="str">
            <v>Sacramento River</v>
          </cell>
        </row>
        <row r="1905">
          <cell r="N1905">
            <v>95709</v>
          </cell>
          <cell r="O1905" t="str">
            <v>Sacramento River</v>
          </cell>
        </row>
        <row r="1906">
          <cell r="N1906">
            <v>95712</v>
          </cell>
          <cell r="O1906" t="str">
            <v>Sacramento River</v>
          </cell>
        </row>
        <row r="1907">
          <cell r="N1907">
            <v>95713</v>
          </cell>
          <cell r="O1907" t="str">
            <v>Sacramento River</v>
          </cell>
        </row>
        <row r="1908">
          <cell r="N1908">
            <v>95714</v>
          </cell>
          <cell r="O1908" t="str">
            <v>Sacramento River</v>
          </cell>
        </row>
        <row r="1909">
          <cell r="N1909">
            <v>95715</v>
          </cell>
          <cell r="O1909" t="str">
            <v>Sacramento River</v>
          </cell>
        </row>
        <row r="1910">
          <cell r="N1910">
            <v>95717</v>
          </cell>
          <cell r="O1910" t="str">
            <v>Sacramento River</v>
          </cell>
        </row>
        <row r="1911">
          <cell r="N1911">
            <v>95720</v>
          </cell>
          <cell r="O1911" t="str">
            <v>Sacramento River</v>
          </cell>
        </row>
        <row r="1912">
          <cell r="N1912">
            <v>95721</v>
          </cell>
          <cell r="O1912" t="str">
            <v>North Lahontan</v>
          </cell>
        </row>
        <row r="1913">
          <cell r="N1913">
            <v>95722</v>
          </cell>
          <cell r="O1913" t="str">
            <v>Sacramento River</v>
          </cell>
        </row>
        <row r="1914">
          <cell r="N1914">
            <v>95724</v>
          </cell>
          <cell r="O1914" t="str">
            <v>Sacramento River</v>
          </cell>
        </row>
        <row r="1915">
          <cell r="N1915">
            <v>95726</v>
          </cell>
          <cell r="O1915" t="str">
            <v>Sacramento River</v>
          </cell>
        </row>
        <row r="1916">
          <cell r="N1916">
            <v>95728</v>
          </cell>
          <cell r="O1916" t="str">
            <v>Sacramento River</v>
          </cell>
        </row>
        <row r="1917">
          <cell r="N1917">
            <v>95735</v>
          </cell>
          <cell r="O1917" t="str">
            <v>Sacramento River</v>
          </cell>
        </row>
        <row r="1918">
          <cell r="N1918">
            <v>95736</v>
          </cell>
          <cell r="O1918" t="str">
            <v>Sacramento River</v>
          </cell>
        </row>
        <row r="1919">
          <cell r="N1919">
            <v>95741</v>
          </cell>
          <cell r="O1919" t="str">
            <v>Sacramento River</v>
          </cell>
        </row>
        <row r="1920">
          <cell r="N1920">
            <v>95742</v>
          </cell>
          <cell r="O1920" t="str">
            <v>Sacramento River</v>
          </cell>
        </row>
        <row r="1921">
          <cell r="N1921">
            <v>95746</v>
          </cell>
          <cell r="O1921" t="str">
            <v>Sacramento River</v>
          </cell>
        </row>
        <row r="1922">
          <cell r="N1922">
            <v>95747</v>
          </cell>
          <cell r="O1922" t="str">
            <v>Sacramento River</v>
          </cell>
        </row>
        <row r="1923">
          <cell r="N1923">
            <v>95757</v>
          </cell>
          <cell r="O1923" t="str">
            <v>Sacramento River</v>
          </cell>
        </row>
        <row r="1924">
          <cell r="N1924">
            <v>95758</v>
          </cell>
          <cell r="O1924" t="str">
            <v>Sacramento River</v>
          </cell>
        </row>
        <row r="1925">
          <cell r="N1925">
            <v>95759</v>
          </cell>
          <cell r="O1925" t="str">
            <v>Sacramento River</v>
          </cell>
        </row>
        <row r="1926">
          <cell r="N1926">
            <v>95762</v>
          </cell>
          <cell r="O1926" t="str">
            <v>San Joaquin</v>
          </cell>
        </row>
        <row r="1927">
          <cell r="N1927">
            <v>95763</v>
          </cell>
          <cell r="O1927" t="str">
            <v>Sacramento River</v>
          </cell>
        </row>
        <row r="1928">
          <cell r="N1928">
            <v>95765</v>
          </cell>
          <cell r="O1928" t="str">
            <v>Sacramento River</v>
          </cell>
        </row>
        <row r="1929">
          <cell r="N1929">
            <v>95776</v>
          </cell>
          <cell r="O1929" t="str">
            <v>Sacramento River</v>
          </cell>
        </row>
        <row r="1930">
          <cell r="N1930">
            <v>95798</v>
          </cell>
          <cell r="O1930" t="str">
            <v>Sacramento River</v>
          </cell>
        </row>
        <row r="1931">
          <cell r="N1931">
            <v>95799</v>
          </cell>
          <cell r="O1931" t="str">
            <v>Sacramento River</v>
          </cell>
        </row>
        <row r="1932">
          <cell r="N1932">
            <v>95811</v>
          </cell>
          <cell r="O1932" t="str">
            <v>Sacramento River</v>
          </cell>
        </row>
        <row r="1933">
          <cell r="N1933">
            <v>95812</v>
          </cell>
          <cell r="O1933" t="str">
            <v>Sacramento River</v>
          </cell>
        </row>
        <row r="1934">
          <cell r="N1934">
            <v>95813</v>
          </cell>
          <cell r="O1934" t="str">
            <v>Sacramento River</v>
          </cell>
        </row>
        <row r="1935">
          <cell r="N1935">
            <v>95814</v>
          </cell>
          <cell r="O1935" t="str">
            <v>Sacramento River</v>
          </cell>
        </row>
        <row r="1936">
          <cell r="N1936">
            <v>95815</v>
          </cell>
          <cell r="O1936" t="str">
            <v>Sacramento River</v>
          </cell>
        </row>
        <row r="1937">
          <cell r="N1937">
            <v>95816</v>
          </cell>
          <cell r="O1937" t="str">
            <v>Sacramento River</v>
          </cell>
        </row>
        <row r="1938">
          <cell r="N1938">
            <v>95817</v>
          </cell>
          <cell r="O1938" t="str">
            <v>Sacramento River</v>
          </cell>
        </row>
        <row r="1939">
          <cell r="N1939">
            <v>95818</v>
          </cell>
          <cell r="O1939" t="str">
            <v>Sacramento River</v>
          </cell>
        </row>
        <row r="1940">
          <cell r="N1940">
            <v>95819</v>
          </cell>
          <cell r="O1940" t="str">
            <v>Sacramento River</v>
          </cell>
        </row>
        <row r="1941">
          <cell r="N1941">
            <v>95820</v>
          </cell>
          <cell r="O1941" t="str">
            <v>Sacramento River</v>
          </cell>
        </row>
        <row r="1942">
          <cell r="N1942">
            <v>95821</v>
          </cell>
          <cell r="O1942" t="str">
            <v>Sacramento River</v>
          </cell>
        </row>
        <row r="1943">
          <cell r="N1943">
            <v>95822</v>
          </cell>
          <cell r="O1943" t="str">
            <v>Sacramento River</v>
          </cell>
        </row>
        <row r="1944">
          <cell r="N1944">
            <v>95823</v>
          </cell>
          <cell r="O1944" t="str">
            <v>Sacramento River</v>
          </cell>
        </row>
        <row r="1945">
          <cell r="N1945">
            <v>95824</v>
          </cell>
          <cell r="O1945" t="str">
            <v>Sacramento River</v>
          </cell>
        </row>
        <row r="1946">
          <cell r="N1946">
            <v>95825</v>
          </cell>
          <cell r="O1946" t="str">
            <v>Sacramento River</v>
          </cell>
        </row>
        <row r="1947">
          <cell r="N1947">
            <v>95826</v>
          </cell>
          <cell r="O1947" t="str">
            <v>Sacramento River</v>
          </cell>
        </row>
        <row r="1948">
          <cell r="N1948">
            <v>95827</v>
          </cell>
          <cell r="O1948" t="str">
            <v>Sacramento River</v>
          </cell>
        </row>
        <row r="1949">
          <cell r="N1949">
            <v>95828</v>
          </cell>
          <cell r="O1949" t="str">
            <v>Sacramento River</v>
          </cell>
        </row>
        <row r="1950">
          <cell r="N1950">
            <v>95829</v>
          </cell>
          <cell r="O1950" t="str">
            <v>Sacramento River</v>
          </cell>
        </row>
        <row r="1951">
          <cell r="N1951">
            <v>95830</v>
          </cell>
          <cell r="O1951" t="str">
            <v>Sacramento River</v>
          </cell>
        </row>
        <row r="1952">
          <cell r="N1952">
            <v>95831</v>
          </cell>
          <cell r="O1952" t="str">
            <v>Sacramento River</v>
          </cell>
        </row>
        <row r="1953">
          <cell r="N1953">
            <v>95832</v>
          </cell>
          <cell r="O1953" t="str">
            <v>Sacramento River</v>
          </cell>
        </row>
        <row r="1954">
          <cell r="N1954">
            <v>95833</v>
          </cell>
          <cell r="O1954" t="str">
            <v>Sacramento River</v>
          </cell>
        </row>
        <row r="1955">
          <cell r="N1955">
            <v>95834</v>
          </cell>
          <cell r="O1955" t="str">
            <v>Sacramento River</v>
          </cell>
        </row>
        <row r="1956">
          <cell r="N1956">
            <v>95835</v>
          </cell>
          <cell r="O1956" t="str">
            <v>Sacramento River</v>
          </cell>
        </row>
        <row r="1957">
          <cell r="N1957">
            <v>95836</v>
          </cell>
          <cell r="O1957" t="str">
            <v>North Coast</v>
          </cell>
        </row>
        <row r="1958">
          <cell r="N1958">
            <v>95837</v>
          </cell>
          <cell r="O1958" t="str">
            <v>Sacramento River</v>
          </cell>
        </row>
        <row r="1959">
          <cell r="N1959">
            <v>95838</v>
          </cell>
          <cell r="O1959" t="str">
            <v>Sacramento River</v>
          </cell>
        </row>
        <row r="1960">
          <cell r="N1960">
            <v>95840</v>
          </cell>
          <cell r="O1960" t="str">
            <v>Sacramento River</v>
          </cell>
        </row>
        <row r="1961">
          <cell r="N1961">
            <v>95841</v>
          </cell>
          <cell r="O1961" t="str">
            <v>Sacramento River</v>
          </cell>
        </row>
        <row r="1962">
          <cell r="N1962">
            <v>95842</v>
          </cell>
          <cell r="O1962" t="str">
            <v>Sacramento River</v>
          </cell>
        </row>
        <row r="1963">
          <cell r="N1963">
            <v>95843</v>
          </cell>
          <cell r="O1963" t="str">
            <v>Sacramento River</v>
          </cell>
        </row>
        <row r="1964">
          <cell r="N1964">
            <v>95851</v>
          </cell>
          <cell r="O1964" t="str">
            <v>Sacramento River</v>
          </cell>
        </row>
        <row r="1965">
          <cell r="N1965">
            <v>95852</v>
          </cell>
          <cell r="O1965" t="str">
            <v>Sacramento River</v>
          </cell>
        </row>
        <row r="1966">
          <cell r="N1966">
            <v>95853</v>
          </cell>
          <cell r="O1966" t="str">
            <v>Sacramento River</v>
          </cell>
        </row>
        <row r="1967">
          <cell r="N1967">
            <v>95860</v>
          </cell>
          <cell r="O1967" t="str">
            <v>Sacramento River</v>
          </cell>
        </row>
        <row r="1968">
          <cell r="N1968">
            <v>95864</v>
          </cell>
          <cell r="O1968" t="str">
            <v>Sacramento River</v>
          </cell>
        </row>
        <row r="1969">
          <cell r="N1969">
            <v>95865</v>
          </cell>
          <cell r="O1969" t="str">
            <v>Sacramento River</v>
          </cell>
        </row>
        <row r="1970">
          <cell r="N1970">
            <v>95866</v>
          </cell>
          <cell r="O1970" t="str">
            <v>Sacramento River</v>
          </cell>
        </row>
        <row r="1971">
          <cell r="N1971">
            <v>95867</v>
          </cell>
          <cell r="O1971" t="str">
            <v>Sacramento River</v>
          </cell>
        </row>
        <row r="1972">
          <cell r="N1972">
            <v>95887</v>
          </cell>
          <cell r="O1972" t="str">
            <v>Sacramento River</v>
          </cell>
        </row>
        <row r="1973">
          <cell r="N1973">
            <v>95894</v>
          </cell>
          <cell r="O1973" t="str">
            <v>Sacramento River</v>
          </cell>
        </row>
        <row r="1974">
          <cell r="N1974">
            <v>95899</v>
          </cell>
          <cell r="O1974" t="str">
            <v>Sacramento River</v>
          </cell>
        </row>
        <row r="1975">
          <cell r="N1975">
            <v>95901</v>
          </cell>
          <cell r="O1975" t="str">
            <v>Sacramento River</v>
          </cell>
        </row>
        <row r="1976">
          <cell r="N1976">
            <v>95903</v>
          </cell>
          <cell r="O1976" t="str">
            <v>Sacramento River</v>
          </cell>
        </row>
        <row r="1977">
          <cell r="N1977">
            <v>95910</v>
          </cell>
          <cell r="O1977" t="str">
            <v>Sacramento River</v>
          </cell>
        </row>
        <row r="1978">
          <cell r="N1978">
            <v>95912</v>
          </cell>
          <cell r="O1978" t="str">
            <v>Sacramento River</v>
          </cell>
        </row>
        <row r="1979">
          <cell r="N1979">
            <v>95913</v>
          </cell>
          <cell r="O1979" t="str">
            <v>North Coast</v>
          </cell>
        </row>
        <row r="1980">
          <cell r="N1980">
            <v>95914</v>
          </cell>
          <cell r="O1980" t="str">
            <v>Sacramento River</v>
          </cell>
        </row>
        <row r="1981">
          <cell r="N1981">
            <v>95915</v>
          </cell>
          <cell r="O1981" t="str">
            <v>Sacramento River</v>
          </cell>
        </row>
        <row r="1982">
          <cell r="N1982">
            <v>95916</v>
          </cell>
          <cell r="O1982" t="str">
            <v>Sacramento River</v>
          </cell>
        </row>
        <row r="1983">
          <cell r="N1983">
            <v>95917</v>
          </cell>
          <cell r="O1983" t="str">
            <v>Sacramento River</v>
          </cell>
        </row>
        <row r="1984">
          <cell r="N1984">
            <v>95918</v>
          </cell>
          <cell r="O1984" t="str">
            <v>Sacramento River</v>
          </cell>
        </row>
        <row r="1985">
          <cell r="N1985">
            <v>95919</v>
          </cell>
          <cell r="O1985" t="str">
            <v>Sacramento River</v>
          </cell>
        </row>
        <row r="1986">
          <cell r="N1986">
            <v>95920</v>
          </cell>
          <cell r="O1986" t="str">
            <v>Sacramento River</v>
          </cell>
        </row>
        <row r="1987">
          <cell r="N1987">
            <v>95922</v>
          </cell>
          <cell r="O1987" t="str">
            <v>Sacramento River</v>
          </cell>
        </row>
        <row r="1988">
          <cell r="N1988">
            <v>95923</v>
          </cell>
          <cell r="O1988" t="str">
            <v>Sacramento River</v>
          </cell>
        </row>
        <row r="1989">
          <cell r="N1989">
            <v>95924</v>
          </cell>
          <cell r="O1989" t="str">
            <v>Sacramento River</v>
          </cell>
        </row>
        <row r="1990">
          <cell r="N1990">
            <v>95925</v>
          </cell>
          <cell r="O1990" t="str">
            <v>Sacramento River</v>
          </cell>
        </row>
        <row r="1991">
          <cell r="N1991">
            <v>95926</v>
          </cell>
          <cell r="O1991" t="str">
            <v>Sacramento River</v>
          </cell>
        </row>
        <row r="1992">
          <cell r="N1992">
            <v>95927</v>
          </cell>
          <cell r="O1992" t="str">
            <v>Sacramento River</v>
          </cell>
        </row>
        <row r="1993">
          <cell r="N1993">
            <v>95928</v>
          </cell>
          <cell r="O1993" t="str">
            <v>Sacramento River</v>
          </cell>
        </row>
        <row r="1994">
          <cell r="N1994">
            <v>95929</v>
          </cell>
          <cell r="O1994" t="str">
            <v>Sacramento River</v>
          </cell>
        </row>
        <row r="1995">
          <cell r="N1995">
            <v>95930</v>
          </cell>
          <cell r="O1995" t="str">
            <v>Sacramento River</v>
          </cell>
        </row>
        <row r="1996">
          <cell r="N1996">
            <v>95932</v>
          </cell>
          <cell r="O1996" t="str">
            <v>Sacramento River</v>
          </cell>
        </row>
        <row r="1997">
          <cell r="N1997">
            <v>95934</v>
          </cell>
          <cell r="O1997" t="str">
            <v>Sacramento River</v>
          </cell>
        </row>
        <row r="1998">
          <cell r="N1998">
            <v>95935</v>
          </cell>
          <cell r="O1998" t="str">
            <v>Sacramento River</v>
          </cell>
        </row>
        <row r="1999">
          <cell r="N1999">
            <v>95936</v>
          </cell>
          <cell r="O1999" t="str">
            <v>Sacramento River</v>
          </cell>
        </row>
        <row r="2000">
          <cell r="N2000">
            <v>95937</v>
          </cell>
          <cell r="O2000" t="str">
            <v>Sacramento River</v>
          </cell>
        </row>
        <row r="2001">
          <cell r="N2001">
            <v>95938</v>
          </cell>
          <cell r="O2001" t="str">
            <v>Sacramento River</v>
          </cell>
        </row>
        <row r="2002">
          <cell r="N2002">
            <v>95939</v>
          </cell>
          <cell r="O2002" t="str">
            <v>Sacramento River</v>
          </cell>
        </row>
        <row r="2003">
          <cell r="N2003">
            <v>95940</v>
          </cell>
          <cell r="O2003" t="str">
            <v>Sacramento River</v>
          </cell>
        </row>
        <row r="2004">
          <cell r="N2004">
            <v>95941</v>
          </cell>
          <cell r="O2004" t="str">
            <v>Sacramento River</v>
          </cell>
        </row>
        <row r="2005">
          <cell r="N2005">
            <v>95942</v>
          </cell>
          <cell r="O2005" t="str">
            <v>Sacramento River</v>
          </cell>
        </row>
        <row r="2006">
          <cell r="N2006">
            <v>95943</v>
          </cell>
          <cell r="O2006" t="str">
            <v>Sacramento River</v>
          </cell>
        </row>
        <row r="2007">
          <cell r="N2007">
            <v>95944</v>
          </cell>
          <cell r="O2007" t="str">
            <v>Sacramento River</v>
          </cell>
        </row>
        <row r="2008">
          <cell r="N2008">
            <v>95945</v>
          </cell>
          <cell r="O2008" t="str">
            <v>Sacramento River</v>
          </cell>
        </row>
        <row r="2009">
          <cell r="N2009">
            <v>95946</v>
          </cell>
          <cell r="O2009" t="str">
            <v>Sacramento River</v>
          </cell>
        </row>
        <row r="2010">
          <cell r="N2010">
            <v>95947</v>
          </cell>
          <cell r="O2010" t="str">
            <v>Sacramento River</v>
          </cell>
        </row>
        <row r="2011">
          <cell r="N2011">
            <v>95948</v>
          </cell>
          <cell r="O2011" t="str">
            <v>Sacramento River</v>
          </cell>
        </row>
        <row r="2012">
          <cell r="N2012">
            <v>95949</v>
          </cell>
          <cell r="O2012" t="str">
            <v>Sacramento River</v>
          </cell>
        </row>
        <row r="2013">
          <cell r="N2013">
            <v>95950</v>
          </cell>
          <cell r="O2013" t="str">
            <v>Sacramento River</v>
          </cell>
        </row>
        <row r="2014">
          <cell r="N2014">
            <v>95951</v>
          </cell>
          <cell r="O2014" t="str">
            <v>Sacramento River</v>
          </cell>
        </row>
        <row r="2015">
          <cell r="N2015">
            <v>95953</v>
          </cell>
          <cell r="O2015" t="str">
            <v>Sacramento River</v>
          </cell>
        </row>
        <row r="2016">
          <cell r="N2016">
            <v>95954</v>
          </cell>
          <cell r="O2016" t="str">
            <v>Sacramento River</v>
          </cell>
        </row>
        <row r="2017">
          <cell r="N2017">
            <v>95955</v>
          </cell>
          <cell r="O2017" t="str">
            <v>Sacramento River</v>
          </cell>
        </row>
        <row r="2018">
          <cell r="N2018">
            <v>95956</v>
          </cell>
          <cell r="O2018" t="str">
            <v>Sacramento River</v>
          </cell>
        </row>
        <row r="2019">
          <cell r="N2019">
            <v>95957</v>
          </cell>
          <cell r="O2019" t="str">
            <v>Sacramento River</v>
          </cell>
        </row>
        <row r="2020">
          <cell r="N2020">
            <v>95958</v>
          </cell>
          <cell r="O2020" t="str">
            <v>North Coast</v>
          </cell>
        </row>
        <row r="2021">
          <cell r="N2021">
            <v>95959</v>
          </cell>
          <cell r="O2021" t="str">
            <v>Sacramento River</v>
          </cell>
        </row>
        <row r="2022">
          <cell r="N2022">
            <v>95960</v>
          </cell>
          <cell r="O2022" t="str">
            <v>Sacramento River</v>
          </cell>
        </row>
        <row r="2023">
          <cell r="N2023">
            <v>95961</v>
          </cell>
          <cell r="O2023" t="str">
            <v>Sacramento River</v>
          </cell>
        </row>
        <row r="2024">
          <cell r="N2024">
            <v>95962</v>
          </cell>
          <cell r="O2024" t="str">
            <v>Sacramento River</v>
          </cell>
        </row>
        <row r="2025">
          <cell r="N2025">
            <v>95963</v>
          </cell>
          <cell r="O2025" t="str">
            <v>Sacramento River</v>
          </cell>
        </row>
        <row r="2026">
          <cell r="N2026">
            <v>95965</v>
          </cell>
          <cell r="O2026" t="str">
            <v>Sacramento River</v>
          </cell>
        </row>
        <row r="2027">
          <cell r="N2027">
            <v>95966</v>
          </cell>
          <cell r="O2027" t="str">
            <v>Sacramento River</v>
          </cell>
        </row>
        <row r="2028">
          <cell r="N2028">
            <v>95967</v>
          </cell>
          <cell r="O2028" t="str">
            <v>Sacramento River</v>
          </cell>
        </row>
        <row r="2029">
          <cell r="N2029">
            <v>95968</v>
          </cell>
          <cell r="O2029" t="str">
            <v>Sacramento River</v>
          </cell>
        </row>
        <row r="2030">
          <cell r="N2030">
            <v>95969</v>
          </cell>
          <cell r="O2030" t="str">
            <v>Sacramento River</v>
          </cell>
        </row>
        <row r="2031">
          <cell r="N2031">
            <v>95970</v>
          </cell>
          <cell r="O2031" t="str">
            <v>Sacramento River</v>
          </cell>
        </row>
        <row r="2032">
          <cell r="N2032">
            <v>95971</v>
          </cell>
          <cell r="O2032" t="str">
            <v>Sacramento River</v>
          </cell>
        </row>
        <row r="2033">
          <cell r="N2033">
            <v>95972</v>
          </cell>
          <cell r="O2033" t="str">
            <v>North Coast</v>
          </cell>
        </row>
        <row r="2034">
          <cell r="N2034">
            <v>95973</v>
          </cell>
          <cell r="O2034" t="str">
            <v>Sacramento River</v>
          </cell>
        </row>
        <row r="2035">
          <cell r="N2035">
            <v>95974</v>
          </cell>
          <cell r="O2035" t="str">
            <v>Sacramento River</v>
          </cell>
        </row>
        <row r="2036">
          <cell r="N2036">
            <v>95975</v>
          </cell>
          <cell r="O2036" t="str">
            <v>Sacramento River</v>
          </cell>
        </row>
        <row r="2037">
          <cell r="N2037">
            <v>95976</v>
          </cell>
          <cell r="O2037" t="str">
            <v>Sacramento River</v>
          </cell>
        </row>
        <row r="2038">
          <cell r="N2038">
            <v>95977</v>
          </cell>
          <cell r="O2038" t="str">
            <v>Sacramento River</v>
          </cell>
        </row>
        <row r="2039">
          <cell r="N2039">
            <v>95978</v>
          </cell>
          <cell r="O2039" t="str">
            <v>Sacramento River</v>
          </cell>
        </row>
        <row r="2040">
          <cell r="N2040">
            <v>95979</v>
          </cell>
          <cell r="O2040" t="str">
            <v>Sacramento River</v>
          </cell>
        </row>
        <row r="2041">
          <cell r="N2041">
            <v>95980</v>
          </cell>
          <cell r="O2041" t="str">
            <v>North Coast</v>
          </cell>
        </row>
        <row r="2042">
          <cell r="N2042">
            <v>95981</v>
          </cell>
          <cell r="O2042" t="str">
            <v>Sacramento River</v>
          </cell>
        </row>
        <row r="2043">
          <cell r="N2043">
            <v>95982</v>
          </cell>
          <cell r="O2043" t="str">
            <v>Sacramento River</v>
          </cell>
        </row>
        <row r="2044">
          <cell r="N2044">
            <v>95983</v>
          </cell>
          <cell r="O2044" t="str">
            <v>Sacramento River</v>
          </cell>
        </row>
        <row r="2045">
          <cell r="N2045">
            <v>95984</v>
          </cell>
          <cell r="O2045" t="str">
            <v>Sacramento River</v>
          </cell>
        </row>
        <row r="2046">
          <cell r="N2046">
            <v>95986</v>
          </cell>
          <cell r="O2046" t="str">
            <v>Sacramento River</v>
          </cell>
        </row>
        <row r="2047">
          <cell r="N2047">
            <v>95987</v>
          </cell>
          <cell r="O2047" t="str">
            <v>Sacramento River</v>
          </cell>
        </row>
        <row r="2048">
          <cell r="N2048">
            <v>95988</v>
          </cell>
          <cell r="O2048" t="str">
            <v>Sacramento River</v>
          </cell>
        </row>
        <row r="2049">
          <cell r="N2049">
            <v>95991</v>
          </cell>
          <cell r="O2049" t="str">
            <v>Sacramento River</v>
          </cell>
        </row>
        <row r="2050">
          <cell r="N2050">
            <v>95992</v>
          </cell>
          <cell r="O2050" t="str">
            <v>Sacramento River</v>
          </cell>
        </row>
        <row r="2051">
          <cell r="N2051">
            <v>95993</v>
          </cell>
          <cell r="O2051" t="str">
            <v>Sacramento River</v>
          </cell>
        </row>
        <row r="2052">
          <cell r="N2052">
            <v>96001</v>
          </cell>
          <cell r="O2052" t="str">
            <v>Sacramento River</v>
          </cell>
        </row>
        <row r="2053">
          <cell r="N2053">
            <v>96002</v>
          </cell>
          <cell r="O2053" t="str">
            <v>Sacramento River</v>
          </cell>
        </row>
        <row r="2054">
          <cell r="N2054">
            <v>96003</v>
          </cell>
          <cell r="O2054" t="str">
            <v>Sacramento River</v>
          </cell>
        </row>
        <row r="2055">
          <cell r="N2055">
            <v>96006</v>
          </cell>
          <cell r="O2055" t="str">
            <v>Sacramento River</v>
          </cell>
        </row>
        <row r="2056">
          <cell r="N2056">
            <v>96007</v>
          </cell>
          <cell r="O2056" t="str">
            <v>Sacramento River</v>
          </cell>
        </row>
        <row r="2057">
          <cell r="N2057">
            <v>96008</v>
          </cell>
          <cell r="O2057" t="str">
            <v>Sacramento River</v>
          </cell>
        </row>
        <row r="2058">
          <cell r="N2058">
            <v>96009</v>
          </cell>
          <cell r="O2058" t="str">
            <v>Sacramento River</v>
          </cell>
        </row>
        <row r="2059">
          <cell r="N2059">
            <v>96010</v>
          </cell>
          <cell r="O2059" t="str">
            <v>North Coast</v>
          </cell>
        </row>
        <row r="2060">
          <cell r="N2060">
            <v>96011</v>
          </cell>
          <cell r="O2060" t="str">
            <v>Sacramento River</v>
          </cell>
        </row>
        <row r="2061">
          <cell r="N2061">
            <v>96013</v>
          </cell>
          <cell r="O2061" t="str">
            <v>Sacramento River</v>
          </cell>
        </row>
        <row r="2062">
          <cell r="N2062">
            <v>96014</v>
          </cell>
          <cell r="O2062" t="str">
            <v>North Coast</v>
          </cell>
        </row>
        <row r="2063">
          <cell r="N2063">
            <v>96015</v>
          </cell>
          <cell r="O2063" t="str">
            <v>Sacramento River</v>
          </cell>
        </row>
        <row r="2064">
          <cell r="N2064">
            <v>96016</v>
          </cell>
          <cell r="O2064" t="str">
            <v>Sacramento River</v>
          </cell>
        </row>
        <row r="2065">
          <cell r="N2065">
            <v>96017</v>
          </cell>
          <cell r="O2065" t="str">
            <v>Sacramento River</v>
          </cell>
        </row>
        <row r="2066">
          <cell r="N2066">
            <v>96019</v>
          </cell>
          <cell r="O2066" t="str">
            <v>Sacramento River</v>
          </cell>
        </row>
        <row r="2067">
          <cell r="N2067">
            <v>96020</v>
          </cell>
          <cell r="O2067" t="str">
            <v>Sacramento River</v>
          </cell>
        </row>
        <row r="2068">
          <cell r="N2068">
            <v>96021</v>
          </cell>
          <cell r="O2068" t="str">
            <v>Sacramento River</v>
          </cell>
        </row>
        <row r="2069">
          <cell r="N2069">
            <v>96022</v>
          </cell>
          <cell r="O2069" t="str">
            <v>Sacramento River</v>
          </cell>
        </row>
        <row r="2070">
          <cell r="N2070">
            <v>96023</v>
          </cell>
          <cell r="O2070" t="str">
            <v>North Coast</v>
          </cell>
        </row>
        <row r="2071">
          <cell r="N2071">
            <v>96024</v>
          </cell>
          <cell r="O2071" t="str">
            <v>North Coast</v>
          </cell>
        </row>
        <row r="2072">
          <cell r="N2072">
            <v>96025</v>
          </cell>
          <cell r="O2072" t="str">
            <v>Sacramento River</v>
          </cell>
        </row>
        <row r="2073">
          <cell r="N2073">
            <v>96027</v>
          </cell>
          <cell r="O2073" t="str">
            <v>North Coast</v>
          </cell>
        </row>
        <row r="2074">
          <cell r="N2074">
            <v>96028</v>
          </cell>
          <cell r="O2074" t="str">
            <v>Sacramento River</v>
          </cell>
        </row>
        <row r="2075">
          <cell r="N2075">
            <v>96029</v>
          </cell>
          <cell r="O2075" t="str">
            <v>Sacramento River</v>
          </cell>
        </row>
        <row r="2076">
          <cell r="N2076">
            <v>96031</v>
          </cell>
          <cell r="O2076" t="str">
            <v>North Coast</v>
          </cell>
        </row>
        <row r="2077">
          <cell r="N2077">
            <v>96032</v>
          </cell>
          <cell r="O2077" t="str">
            <v>North Coast</v>
          </cell>
        </row>
        <row r="2078">
          <cell r="N2078">
            <v>96033</v>
          </cell>
          <cell r="O2078" t="str">
            <v>Sacramento River</v>
          </cell>
        </row>
        <row r="2079">
          <cell r="N2079">
            <v>96034</v>
          </cell>
          <cell r="O2079" t="str">
            <v>North Coast</v>
          </cell>
        </row>
        <row r="2080">
          <cell r="N2080">
            <v>96035</v>
          </cell>
          <cell r="O2080" t="str">
            <v>Sacramento River</v>
          </cell>
        </row>
        <row r="2081">
          <cell r="N2081">
            <v>96037</v>
          </cell>
          <cell r="O2081" t="str">
            <v>North Coast</v>
          </cell>
        </row>
        <row r="2082">
          <cell r="N2082">
            <v>96038</v>
          </cell>
          <cell r="O2082" t="str">
            <v>North Coast</v>
          </cell>
        </row>
        <row r="2083">
          <cell r="N2083">
            <v>96039</v>
          </cell>
          <cell r="O2083" t="str">
            <v>North Coast</v>
          </cell>
        </row>
        <row r="2084">
          <cell r="N2084">
            <v>96040</v>
          </cell>
          <cell r="O2084" t="str">
            <v>Sacramento River</v>
          </cell>
        </row>
        <row r="2085">
          <cell r="N2085">
            <v>96041</v>
          </cell>
          <cell r="O2085" t="str">
            <v>North Coast</v>
          </cell>
        </row>
        <row r="2086">
          <cell r="N2086">
            <v>96044</v>
          </cell>
          <cell r="O2086" t="str">
            <v>North Coast</v>
          </cell>
        </row>
        <row r="2087">
          <cell r="N2087">
            <v>96046</v>
          </cell>
          <cell r="O2087" t="str">
            <v>North Coast</v>
          </cell>
        </row>
        <row r="2088">
          <cell r="N2088">
            <v>96047</v>
          </cell>
          <cell r="O2088" t="str">
            <v>Sacramento River</v>
          </cell>
        </row>
        <row r="2089">
          <cell r="N2089">
            <v>96048</v>
          </cell>
          <cell r="O2089" t="str">
            <v>North Coast</v>
          </cell>
        </row>
        <row r="2090">
          <cell r="N2090">
            <v>96049</v>
          </cell>
          <cell r="O2090" t="str">
            <v>North Coast</v>
          </cell>
        </row>
        <row r="2091">
          <cell r="N2091">
            <v>96050</v>
          </cell>
          <cell r="O2091" t="str">
            <v>North Coast</v>
          </cell>
        </row>
        <row r="2092">
          <cell r="N2092">
            <v>96051</v>
          </cell>
          <cell r="O2092" t="str">
            <v>Sacramento River</v>
          </cell>
        </row>
        <row r="2093">
          <cell r="N2093">
            <v>96052</v>
          </cell>
          <cell r="O2093" t="str">
            <v>North Coast</v>
          </cell>
        </row>
        <row r="2094">
          <cell r="N2094">
            <v>96054</v>
          </cell>
          <cell r="O2094" t="str">
            <v>Sacramento River</v>
          </cell>
        </row>
        <row r="2095">
          <cell r="N2095">
            <v>96055</v>
          </cell>
          <cell r="O2095" t="str">
            <v>Sacramento River</v>
          </cell>
        </row>
        <row r="2096">
          <cell r="N2096">
            <v>96056</v>
          </cell>
          <cell r="O2096" t="str">
            <v>Sacramento River</v>
          </cell>
        </row>
        <row r="2097">
          <cell r="N2097">
            <v>96057</v>
          </cell>
          <cell r="O2097" t="str">
            <v>Sacramento River</v>
          </cell>
        </row>
        <row r="2098">
          <cell r="N2098">
            <v>96058</v>
          </cell>
          <cell r="O2098" t="str">
            <v>North Coast</v>
          </cell>
        </row>
        <row r="2099">
          <cell r="N2099">
            <v>96059</v>
          </cell>
          <cell r="O2099" t="str">
            <v>Sacramento River</v>
          </cell>
        </row>
        <row r="2100">
          <cell r="N2100">
            <v>96061</v>
          </cell>
          <cell r="O2100" t="str">
            <v>Sacramento River</v>
          </cell>
        </row>
        <row r="2101">
          <cell r="N2101">
            <v>96062</v>
          </cell>
          <cell r="O2101" t="str">
            <v>Sacramento River</v>
          </cell>
        </row>
        <row r="2102">
          <cell r="N2102">
            <v>96063</v>
          </cell>
          <cell r="O2102" t="str">
            <v>Sacramento River</v>
          </cell>
        </row>
        <row r="2103">
          <cell r="N2103">
            <v>96064</v>
          </cell>
          <cell r="O2103" t="str">
            <v>North Coast</v>
          </cell>
        </row>
        <row r="2104">
          <cell r="N2104">
            <v>96065</v>
          </cell>
          <cell r="O2104" t="str">
            <v>Sacramento River</v>
          </cell>
        </row>
        <row r="2105">
          <cell r="N2105">
            <v>96067</v>
          </cell>
          <cell r="O2105" t="str">
            <v>Sacramento River</v>
          </cell>
        </row>
        <row r="2106">
          <cell r="N2106">
            <v>96068</v>
          </cell>
          <cell r="O2106" t="str">
            <v>Sacramento River</v>
          </cell>
        </row>
        <row r="2107">
          <cell r="N2107">
            <v>96069</v>
          </cell>
          <cell r="O2107" t="str">
            <v>Sacramento River</v>
          </cell>
        </row>
        <row r="2108">
          <cell r="N2108">
            <v>96070</v>
          </cell>
          <cell r="O2108" t="str">
            <v>Sacramento River</v>
          </cell>
        </row>
        <row r="2109">
          <cell r="N2109">
            <v>96071</v>
          </cell>
          <cell r="O2109" t="str">
            <v>Sacramento River</v>
          </cell>
        </row>
        <row r="2110">
          <cell r="N2110">
            <v>96073</v>
          </cell>
          <cell r="O2110" t="str">
            <v>Sacramento River</v>
          </cell>
        </row>
        <row r="2111">
          <cell r="N2111">
            <v>96074</v>
          </cell>
          <cell r="O2111" t="str">
            <v>Sacramento River</v>
          </cell>
        </row>
        <row r="2112">
          <cell r="N2112">
            <v>96075</v>
          </cell>
          <cell r="O2112" t="str">
            <v>Sacramento River</v>
          </cell>
        </row>
        <row r="2113">
          <cell r="N2113">
            <v>96076</v>
          </cell>
          <cell r="O2113" t="str">
            <v>Sacramento River</v>
          </cell>
        </row>
        <row r="2114">
          <cell r="N2114">
            <v>96078</v>
          </cell>
          <cell r="O2114" t="str">
            <v>Sacramento River</v>
          </cell>
        </row>
        <row r="2115">
          <cell r="N2115">
            <v>96079</v>
          </cell>
          <cell r="O2115" t="str">
            <v>Sacramento River</v>
          </cell>
        </row>
        <row r="2116">
          <cell r="N2116">
            <v>96080</v>
          </cell>
          <cell r="O2116" t="str">
            <v>Sacramento River</v>
          </cell>
        </row>
        <row r="2117">
          <cell r="N2117">
            <v>96084</v>
          </cell>
          <cell r="O2117" t="str">
            <v>Sacramento River</v>
          </cell>
        </row>
        <row r="2118">
          <cell r="N2118">
            <v>96085</v>
          </cell>
          <cell r="O2118" t="str">
            <v>North Coast</v>
          </cell>
        </row>
        <row r="2119">
          <cell r="N2119">
            <v>96086</v>
          </cell>
          <cell r="O2119" t="str">
            <v>North Coast</v>
          </cell>
        </row>
        <row r="2120">
          <cell r="N2120">
            <v>96087</v>
          </cell>
          <cell r="O2120" t="str">
            <v>Sacramento River</v>
          </cell>
        </row>
        <row r="2121">
          <cell r="N2121">
            <v>96088</v>
          </cell>
          <cell r="O2121" t="str">
            <v>Sacramento River</v>
          </cell>
        </row>
        <row r="2122">
          <cell r="N2122">
            <v>96089</v>
          </cell>
          <cell r="O2122" t="str">
            <v>North Coast</v>
          </cell>
        </row>
        <row r="2123">
          <cell r="N2123">
            <v>96090</v>
          </cell>
          <cell r="O2123" t="str">
            <v>Sacramento River</v>
          </cell>
        </row>
        <row r="2124">
          <cell r="N2124">
            <v>96091</v>
          </cell>
          <cell r="O2124" t="str">
            <v>North Coast</v>
          </cell>
        </row>
        <row r="2125">
          <cell r="N2125">
            <v>96092</v>
          </cell>
          <cell r="O2125" t="str">
            <v>Sacramento River</v>
          </cell>
        </row>
        <row r="2126">
          <cell r="N2126">
            <v>96093</v>
          </cell>
          <cell r="O2126" t="str">
            <v>North Coast</v>
          </cell>
        </row>
        <row r="2127">
          <cell r="N2127">
            <v>96094</v>
          </cell>
          <cell r="O2127" t="str">
            <v>North Coast</v>
          </cell>
        </row>
        <row r="2128">
          <cell r="N2128">
            <v>96095</v>
          </cell>
          <cell r="O2128" t="str">
            <v>North Coast</v>
          </cell>
        </row>
        <row r="2129">
          <cell r="N2129">
            <v>96096</v>
          </cell>
          <cell r="O2129" t="str">
            <v>Sacramento River</v>
          </cell>
        </row>
        <row r="2130">
          <cell r="N2130">
            <v>96097</v>
          </cell>
          <cell r="O2130" t="str">
            <v>North Coast</v>
          </cell>
        </row>
        <row r="2131">
          <cell r="N2131">
            <v>96099</v>
          </cell>
          <cell r="O2131" t="str">
            <v>Sacramento River</v>
          </cell>
        </row>
        <row r="2132">
          <cell r="N2132">
            <v>96101</v>
          </cell>
          <cell r="O2132" t="str">
            <v>Sacramento River</v>
          </cell>
        </row>
        <row r="2133">
          <cell r="N2133">
            <v>96103</v>
          </cell>
          <cell r="O2133" t="str">
            <v>Sacramento River</v>
          </cell>
        </row>
        <row r="2134">
          <cell r="N2134">
            <v>96104</v>
          </cell>
          <cell r="O2134" t="str">
            <v>North Lahontan</v>
          </cell>
        </row>
        <row r="2135">
          <cell r="N2135">
            <v>96105</v>
          </cell>
          <cell r="O2135" t="str">
            <v>Sacramento River</v>
          </cell>
        </row>
        <row r="2136">
          <cell r="N2136">
            <v>96106</v>
          </cell>
          <cell r="O2136" t="str">
            <v>Sacramento River</v>
          </cell>
        </row>
        <row r="2137">
          <cell r="N2137">
            <v>96107</v>
          </cell>
          <cell r="O2137" t="str">
            <v>North Lahontan</v>
          </cell>
        </row>
        <row r="2138">
          <cell r="N2138">
            <v>96108</v>
          </cell>
          <cell r="O2138" t="str">
            <v>Sacramento River</v>
          </cell>
        </row>
        <row r="2139">
          <cell r="N2139">
            <v>96109</v>
          </cell>
          <cell r="O2139" t="str">
            <v>North Lahontan</v>
          </cell>
        </row>
        <row r="2140">
          <cell r="N2140">
            <v>96110</v>
          </cell>
          <cell r="O2140" t="str">
            <v>North Lahontan</v>
          </cell>
        </row>
        <row r="2141">
          <cell r="N2141">
            <v>96111</v>
          </cell>
          <cell r="O2141" t="str">
            <v>North Lahontan</v>
          </cell>
        </row>
        <row r="2142">
          <cell r="N2142">
            <v>96112</v>
          </cell>
          <cell r="O2142" t="str">
            <v>North Lahontan</v>
          </cell>
        </row>
        <row r="2143">
          <cell r="N2143">
            <v>96113</v>
          </cell>
          <cell r="O2143" t="str">
            <v>North Lahontan</v>
          </cell>
        </row>
        <row r="2144">
          <cell r="N2144">
            <v>96114</v>
          </cell>
          <cell r="O2144" t="str">
            <v>North Lahontan</v>
          </cell>
        </row>
        <row r="2145">
          <cell r="N2145">
            <v>96115</v>
          </cell>
          <cell r="O2145" t="str">
            <v>North Lahontan</v>
          </cell>
        </row>
        <row r="2146">
          <cell r="N2146">
            <v>96116</v>
          </cell>
          <cell r="O2146" t="str">
            <v>Sacramento River</v>
          </cell>
        </row>
        <row r="2147">
          <cell r="N2147">
            <v>96117</v>
          </cell>
          <cell r="O2147" t="str">
            <v>North Lahontan</v>
          </cell>
        </row>
        <row r="2148">
          <cell r="N2148">
            <v>96118</v>
          </cell>
          <cell r="O2148" t="str">
            <v>Sacramento River</v>
          </cell>
        </row>
        <row r="2149">
          <cell r="N2149">
            <v>96119</v>
          </cell>
          <cell r="O2149" t="str">
            <v>North Lahontan</v>
          </cell>
        </row>
        <row r="2150">
          <cell r="N2150">
            <v>96120</v>
          </cell>
          <cell r="O2150" t="str">
            <v>North Lahontan</v>
          </cell>
        </row>
        <row r="2151">
          <cell r="N2151">
            <v>96121</v>
          </cell>
          <cell r="O2151" t="str">
            <v>North Lahontan</v>
          </cell>
        </row>
        <row r="2152">
          <cell r="N2152">
            <v>96122</v>
          </cell>
          <cell r="O2152" t="str">
            <v>Sacramento River</v>
          </cell>
        </row>
        <row r="2153">
          <cell r="N2153">
            <v>96123</v>
          </cell>
          <cell r="O2153" t="str">
            <v>North Lahontan</v>
          </cell>
        </row>
        <row r="2154">
          <cell r="N2154">
            <v>96124</v>
          </cell>
          <cell r="O2154" t="str">
            <v>Sacramento River</v>
          </cell>
        </row>
        <row r="2155">
          <cell r="N2155">
            <v>96125</v>
          </cell>
          <cell r="O2155" t="str">
            <v>Sacramento River</v>
          </cell>
        </row>
        <row r="2156">
          <cell r="N2156">
            <v>96126</v>
          </cell>
          <cell r="O2156" t="str">
            <v>Sacramento River</v>
          </cell>
        </row>
        <row r="2157">
          <cell r="N2157">
            <v>96128</v>
          </cell>
          <cell r="O2157" t="str">
            <v>North Lahontan</v>
          </cell>
        </row>
        <row r="2158">
          <cell r="N2158">
            <v>96129</v>
          </cell>
          <cell r="O2158" t="str">
            <v>Sacramento River</v>
          </cell>
        </row>
        <row r="2159">
          <cell r="N2159">
            <v>96130</v>
          </cell>
          <cell r="O2159" t="str">
            <v>North Lahontan</v>
          </cell>
        </row>
        <row r="2160">
          <cell r="N2160">
            <v>96132</v>
          </cell>
          <cell r="O2160" t="str">
            <v>North Lahontan</v>
          </cell>
        </row>
        <row r="2161">
          <cell r="N2161">
            <v>96133</v>
          </cell>
          <cell r="O2161" t="str">
            <v>North Lahontan</v>
          </cell>
        </row>
        <row r="2162">
          <cell r="N2162">
            <v>96134</v>
          </cell>
          <cell r="O2162" t="str">
            <v>North Coast</v>
          </cell>
        </row>
        <row r="2163">
          <cell r="N2163">
            <v>96135</v>
          </cell>
          <cell r="O2163" t="str">
            <v>Sacramento River</v>
          </cell>
        </row>
        <row r="2164">
          <cell r="N2164">
            <v>96136</v>
          </cell>
          <cell r="O2164" t="str">
            <v>North Lahontan</v>
          </cell>
        </row>
        <row r="2165">
          <cell r="N2165">
            <v>96137</v>
          </cell>
          <cell r="O2165" t="str">
            <v>Sacramento River</v>
          </cell>
        </row>
        <row r="2166">
          <cell r="N2166">
            <v>96140</v>
          </cell>
          <cell r="O2166" t="str">
            <v>North Lahontan</v>
          </cell>
        </row>
        <row r="2167">
          <cell r="N2167">
            <v>96141</v>
          </cell>
          <cell r="O2167" t="str">
            <v>North Lahontan</v>
          </cell>
        </row>
        <row r="2168">
          <cell r="N2168">
            <v>96142</v>
          </cell>
          <cell r="O2168" t="str">
            <v>North Lahontan</v>
          </cell>
        </row>
        <row r="2169">
          <cell r="N2169">
            <v>96143</v>
          </cell>
          <cell r="O2169" t="str">
            <v>North Lahontan</v>
          </cell>
        </row>
        <row r="2170">
          <cell r="N2170">
            <v>96145</v>
          </cell>
          <cell r="O2170" t="str">
            <v>North Lahontan</v>
          </cell>
        </row>
        <row r="2171">
          <cell r="N2171">
            <v>96146</v>
          </cell>
          <cell r="O2171" t="str">
            <v>North Lahontan</v>
          </cell>
        </row>
        <row r="2172">
          <cell r="N2172">
            <v>96148</v>
          </cell>
          <cell r="O2172" t="str">
            <v>North Lahontan</v>
          </cell>
        </row>
        <row r="2173">
          <cell r="N2173">
            <v>96150</v>
          </cell>
          <cell r="O2173" t="str">
            <v>North Lahontan</v>
          </cell>
        </row>
        <row r="2174">
          <cell r="N2174">
            <v>96151</v>
          </cell>
          <cell r="O2174" t="str">
            <v>North Lahontan</v>
          </cell>
        </row>
        <row r="2175">
          <cell r="N2175">
            <v>96152</v>
          </cell>
          <cell r="O2175" t="str">
            <v>North Lahontan</v>
          </cell>
        </row>
        <row r="2176">
          <cell r="N2176">
            <v>96154</v>
          </cell>
          <cell r="O2176" t="str">
            <v>North Lahontan</v>
          </cell>
        </row>
        <row r="2177">
          <cell r="N2177">
            <v>96155</v>
          </cell>
          <cell r="O2177" t="str">
            <v>Sacramento River</v>
          </cell>
        </row>
        <row r="2178">
          <cell r="N2178">
            <v>96156</v>
          </cell>
          <cell r="O2178" t="str">
            <v>North Lahontan</v>
          </cell>
        </row>
        <row r="2179">
          <cell r="N2179">
            <v>96158</v>
          </cell>
          <cell r="O2179" t="str">
            <v>North Lahontan</v>
          </cell>
        </row>
        <row r="2180">
          <cell r="N2180">
            <v>96161</v>
          </cell>
          <cell r="O2180" t="str">
            <v>North Lahontan</v>
          </cell>
        </row>
        <row r="2181">
          <cell r="N2181">
            <v>97635</v>
          </cell>
          <cell r="O2181" t="str">
            <v>Sacramento River</v>
          </cell>
        </row>
      </sheetData>
      <sheetData sheetId="9"/>
      <sheetData sheetId="10"/>
      <sheetData sheetId="11"/>
      <sheetData sheetId="12"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260067-0E73-413A-9656-898E1195921E}" name="table_options" displayName="table_options" ref="S3:W181" totalsRowShown="0" headerRowDxfId="10" dataDxfId="9">
  <autoFilter ref="S3:W181" xr:uid="{63260067-0E73-413A-9656-898E1195921E}"/>
  <tableColumns count="5">
    <tableColumn id="1" xr3:uid="{8AE7D8A9-A853-4BDD-B9DA-EC105A05796B}" name="Sector" dataDxfId="8"/>
    <tableColumn id="2" xr3:uid="{8B31A0DE-935E-4B4D-A536-D192C10E54EA}" name="Supply" dataDxfId="7"/>
    <tableColumn id="3" xr3:uid="{61F587C5-DEB1-42EB-91E3-F9B38B515EBE}" name="Component" dataDxfId="6"/>
    <tableColumn id="4" xr3:uid="{489E0F33-749E-4A3B-85C2-81F2BA6E9DB9}" name="Component Options" dataDxfId="5"/>
    <tableColumn id="5" xr3:uid="{C6EF505C-B4F4-413D-90ED-B723C24CB797}" name="Default?"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ater.ca.gov/" TargetMode="External"/><Relationship Id="rId2" Type="http://schemas.openxmlformats.org/officeDocument/2006/relationships/hyperlink" Target="https://indicators.ucdavis.edu/water/regions" TargetMode="External"/><Relationship Id="rId1" Type="http://schemas.openxmlformats.org/officeDocument/2006/relationships/hyperlink" Target="https://indicators.ucdavis.edu/water/region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42A7-A738-4141-937A-9F6A672B4407}">
  <sheetPr>
    <tabColor theme="4"/>
  </sheetPr>
  <dimension ref="B1:N51"/>
  <sheetViews>
    <sheetView tabSelected="1" workbookViewId="0"/>
  </sheetViews>
  <sheetFormatPr defaultRowHeight="15" x14ac:dyDescent="0.25"/>
  <cols>
    <col min="1" max="1" width="6.7109375" style="6" customWidth="1"/>
    <col min="2" max="16384" width="9.140625" style="6"/>
  </cols>
  <sheetData>
    <row r="1" spans="2:14" ht="14.25" customHeight="1" x14ac:dyDescent="0.25">
      <c r="B1" s="90"/>
      <c r="C1" s="90"/>
      <c r="D1" s="90"/>
      <c r="E1" s="90"/>
      <c r="F1" s="90"/>
      <c r="G1" s="90"/>
      <c r="H1" s="90"/>
      <c r="I1" s="90"/>
      <c r="J1" s="90"/>
      <c r="K1" s="90"/>
      <c r="L1" s="90"/>
      <c r="M1" s="90"/>
      <c r="N1" s="90"/>
    </row>
    <row r="2" spans="2:14" x14ac:dyDescent="0.25">
      <c r="B2" s="90"/>
      <c r="C2" s="90"/>
      <c r="D2" s="90"/>
      <c r="E2" s="90"/>
      <c r="F2" s="90"/>
      <c r="G2" s="90"/>
      <c r="H2" s="90"/>
      <c r="I2" s="90"/>
      <c r="J2" s="90"/>
      <c r="K2" s="90"/>
      <c r="L2" s="90"/>
      <c r="M2" s="90"/>
      <c r="N2" s="90"/>
    </row>
    <row r="3" spans="2:14" x14ac:dyDescent="0.25">
      <c r="B3" s="90"/>
      <c r="C3" s="90"/>
      <c r="D3" s="90"/>
      <c r="E3" s="90"/>
      <c r="F3" s="90"/>
      <c r="G3" s="90"/>
      <c r="H3" s="90"/>
      <c r="I3" s="90"/>
      <c r="J3" s="90"/>
      <c r="K3" s="90"/>
      <c r="L3" s="90"/>
      <c r="M3" s="90"/>
      <c r="N3" s="90"/>
    </row>
    <row r="4" spans="2:14" x14ac:dyDescent="0.25">
      <c r="B4" s="90"/>
      <c r="D4"/>
      <c r="E4" s="90"/>
      <c r="F4" s="90"/>
      <c r="G4" s="90"/>
      <c r="H4" s="90"/>
      <c r="I4" s="90"/>
      <c r="J4" s="90"/>
      <c r="K4" s="90"/>
      <c r="L4" s="90"/>
      <c r="M4" s="90"/>
      <c r="N4" s="90"/>
    </row>
    <row r="5" spans="2:14" x14ac:dyDescent="0.25">
      <c r="B5" s="90"/>
      <c r="D5" s="90"/>
      <c r="E5" s="90"/>
      <c r="F5" s="90"/>
      <c r="G5" s="90"/>
      <c r="H5" s="90"/>
      <c r="I5" s="90"/>
      <c r="J5" s="90"/>
      <c r="K5" s="90"/>
      <c r="L5" s="90"/>
      <c r="M5" s="90"/>
      <c r="N5" s="90"/>
    </row>
    <row r="6" spans="2:14" x14ac:dyDescent="0.25">
      <c r="B6" s="90"/>
      <c r="C6" s="90"/>
      <c r="D6" s="90"/>
      <c r="E6" s="90"/>
      <c r="F6" s="90"/>
      <c r="G6" s="90"/>
      <c r="H6" s="90"/>
      <c r="I6" s="90"/>
      <c r="J6" s="90"/>
      <c r="K6" s="90"/>
      <c r="L6" s="90"/>
      <c r="M6" s="90"/>
      <c r="N6" s="90"/>
    </row>
    <row r="7" spans="2:14" x14ac:dyDescent="0.25">
      <c r="B7" s="90"/>
      <c r="C7" s="90"/>
      <c r="D7" s="90"/>
      <c r="E7" s="90"/>
      <c r="F7" s="90"/>
      <c r="G7" s="90"/>
      <c r="H7" s="90"/>
      <c r="I7" s="90"/>
      <c r="J7" s="90"/>
      <c r="K7" s="90"/>
      <c r="L7" s="90"/>
      <c r="M7" s="90"/>
      <c r="N7" s="90"/>
    </row>
    <row r="8" spans="2:14" x14ac:dyDescent="0.25">
      <c r="B8" s="90"/>
      <c r="C8" s="90"/>
      <c r="D8" s="90"/>
      <c r="E8" s="90"/>
      <c r="F8" s="90"/>
      <c r="G8" s="90"/>
      <c r="H8" s="90"/>
      <c r="I8" s="90"/>
      <c r="J8" s="90"/>
      <c r="K8" s="90"/>
      <c r="L8" s="90"/>
      <c r="M8" s="90"/>
      <c r="N8" s="90"/>
    </row>
    <row r="9" spans="2:14" x14ac:dyDescent="0.25">
      <c r="B9" s="90"/>
      <c r="E9" s="90"/>
      <c r="F9" s="90"/>
      <c r="G9" s="90"/>
      <c r="H9" s="90"/>
      <c r="I9" s="90"/>
      <c r="J9" s="90"/>
      <c r="K9" s="90"/>
      <c r="L9" s="90"/>
      <c r="M9" s="90"/>
      <c r="N9" s="90"/>
    </row>
    <row r="10" spans="2:14" x14ac:dyDescent="0.25">
      <c r="B10" s="90"/>
      <c r="C10" s="90"/>
      <c r="D10" s="90"/>
      <c r="E10" s="90"/>
      <c r="F10" s="90"/>
      <c r="G10" s="90"/>
      <c r="H10" s="90"/>
      <c r="I10" s="90"/>
      <c r="J10" s="90"/>
      <c r="K10" s="90"/>
      <c r="L10" s="90"/>
      <c r="M10" s="90"/>
      <c r="N10" s="90"/>
    </row>
    <row r="11" spans="2:14" x14ac:dyDescent="0.25">
      <c r="B11" s="90"/>
      <c r="C11" s="90"/>
      <c r="D11" s="90"/>
      <c r="E11" s="90"/>
      <c r="F11" s="90"/>
      <c r="G11" s="90"/>
      <c r="H11" s="90"/>
      <c r="I11" s="90"/>
      <c r="J11" s="90"/>
      <c r="K11" s="90"/>
      <c r="L11" s="90"/>
      <c r="M11" s="90"/>
      <c r="N11" s="90"/>
    </row>
    <row r="12" spans="2:14" ht="21" customHeight="1" x14ac:dyDescent="0.35">
      <c r="B12" s="168" t="s">
        <v>264</v>
      </c>
      <c r="C12" s="168"/>
      <c r="D12" s="168"/>
      <c r="E12" s="168"/>
      <c r="F12" s="168"/>
      <c r="G12" s="168"/>
      <c r="H12" s="168"/>
      <c r="I12" s="168"/>
      <c r="J12" s="168"/>
      <c r="K12" s="168"/>
      <c r="L12" s="168"/>
      <c r="M12" s="168"/>
      <c r="N12" s="168"/>
    </row>
    <row r="13" spans="2:14" ht="15.75" x14ac:dyDescent="0.25">
      <c r="B13" s="169" t="s">
        <v>290</v>
      </c>
      <c r="C13" s="169"/>
      <c r="D13" s="169"/>
      <c r="E13" s="169"/>
      <c r="F13" s="169"/>
      <c r="G13" s="169"/>
      <c r="H13" s="169"/>
      <c r="I13" s="169"/>
      <c r="J13" s="169"/>
      <c r="K13" s="169"/>
      <c r="L13" s="169"/>
      <c r="M13" s="169"/>
      <c r="N13" s="169"/>
    </row>
    <row r="14" spans="2:14" ht="18.75" x14ac:dyDescent="0.3">
      <c r="B14" s="156"/>
      <c r="C14" s="156"/>
      <c r="D14" s="156"/>
      <c r="E14" s="156"/>
      <c r="F14" s="157"/>
      <c r="G14" s="156"/>
      <c r="H14" s="156"/>
      <c r="I14" s="156"/>
      <c r="J14" s="156"/>
      <c r="K14" s="156"/>
      <c r="L14" s="156"/>
      <c r="M14" s="156"/>
      <c r="N14" s="90"/>
    </row>
    <row r="15" spans="2:14" ht="15.75" x14ac:dyDescent="0.25">
      <c r="B15" s="158" t="s">
        <v>151</v>
      </c>
      <c r="D15" s="90"/>
      <c r="E15" s="90"/>
      <c r="F15" s="90"/>
      <c r="G15" s="90"/>
      <c r="H15" s="90"/>
      <c r="I15" s="90"/>
      <c r="J15" s="90"/>
      <c r="K15" s="90"/>
      <c r="L15" s="90"/>
      <c r="M15" s="90"/>
      <c r="N15" s="90"/>
    </row>
    <row r="16" spans="2:14" ht="15" customHeight="1" x14ac:dyDescent="0.25">
      <c r="B16" s="170" t="s">
        <v>261</v>
      </c>
      <c r="C16" s="170"/>
      <c r="D16" s="170"/>
      <c r="E16" s="170"/>
      <c r="F16" s="170"/>
      <c r="G16" s="170"/>
      <c r="H16" s="170"/>
      <c r="I16" s="170"/>
      <c r="J16" s="170"/>
      <c r="K16" s="170"/>
      <c r="L16" s="170"/>
      <c r="M16" s="170"/>
      <c r="N16" s="170"/>
    </row>
    <row r="17" spans="2:14" x14ac:dyDescent="0.25">
      <c r="B17" s="170"/>
      <c r="C17" s="170"/>
      <c r="D17" s="170"/>
      <c r="E17" s="170"/>
      <c r="F17" s="170"/>
      <c r="G17" s="170"/>
      <c r="H17" s="170"/>
      <c r="I17" s="170"/>
      <c r="J17" s="170"/>
      <c r="K17" s="170"/>
      <c r="L17" s="170"/>
      <c r="M17" s="170"/>
      <c r="N17" s="170"/>
    </row>
    <row r="18" spans="2:14" x14ac:dyDescent="0.25">
      <c r="B18" s="170"/>
      <c r="C18" s="170"/>
      <c r="D18" s="170"/>
      <c r="E18" s="170"/>
      <c r="F18" s="170"/>
      <c r="G18" s="170"/>
      <c r="H18" s="170"/>
      <c r="I18" s="170"/>
      <c r="J18" s="170"/>
      <c r="K18" s="170"/>
      <c r="L18" s="170"/>
      <c r="M18" s="170"/>
      <c r="N18" s="170"/>
    </row>
    <row r="19" spans="2:14" x14ac:dyDescent="0.25">
      <c r="B19" s="170"/>
      <c r="C19" s="170"/>
      <c r="D19" s="170"/>
      <c r="E19" s="170"/>
      <c r="F19" s="170"/>
      <c r="G19" s="170"/>
      <c r="H19" s="170"/>
      <c r="I19" s="170"/>
      <c r="J19" s="170"/>
      <c r="K19" s="170"/>
      <c r="L19" s="170"/>
      <c r="M19" s="170"/>
      <c r="N19" s="170"/>
    </row>
    <row r="20" spans="2:14" x14ac:dyDescent="0.25">
      <c r="B20" s="170"/>
      <c r="C20" s="170"/>
      <c r="D20" s="170"/>
      <c r="E20" s="170"/>
      <c r="F20" s="170"/>
      <c r="G20" s="170"/>
      <c r="H20" s="170"/>
      <c r="I20" s="170"/>
      <c r="J20" s="170"/>
      <c r="K20" s="170"/>
      <c r="L20" s="170"/>
      <c r="M20" s="170"/>
      <c r="N20" s="170"/>
    </row>
    <row r="21" spans="2:14" x14ac:dyDescent="0.25">
      <c r="B21" s="170"/>
      <c r="C21" s="170"/>
      <c r="D21" s="170"/>
      <c r="E21" s="170"/>
      <c r="F21" s="170"/>
      <c r="G21" s="170"/>
      <c r="H21" s="170"/>
      <c r="I21" s="170"/>
      <c r="J21" s="170"/>
      <c r="K21" s="170"/>
      <c r="L21" s="170"/>
      <c r="M21" s="170"/>
      <c r="N21" s="170"/>
    </row>
    <row r="22" spans="2:14" x14ac:dyDescent="0.25">
      <c r="B22" s="170"/>
      <c r="C22" s="170"/>
      <c r="D22" s="170"/>
      <c r="E22" s="170"/>
      <c r="F22" s="170"/>
      <c r="G22" s="170"/>
      <c r="H22" s="170"/>
      <c r="I22" s="170"/>
      <c r="J22" s="170"/>
      <c r="K22" s="170"/>
      <c r="L22" s="170"/>
      <c r="M22" s="170"/>
      <c r="N22" s="170"/>
    </row>
    <row r="23" spans="2:14" x14ac:dyDescent="0.25">
      <c r="B23" s="170"/>
      <c r="C23" s="170"/>
      <c r="D23" s="170"/>
      <c r="E23" s="170"/>
      <c r="F23" s="170"/>
      <c r="G23" s="170"/>
      <c r="H23" s="170"/>
      <c r="I23" s="170"/>
      <c r="J23" s="170"/>
      <c r="K23" s="170"/>
      <c r="L23" s="170"/>
      <c r="M23" s="170"/>
      <c r="N23" s="170"/>
    </row>
    <row r="24" spans="2:14" x14ac:dyDescent="0.25">
      <c r="B24" s="170"/>
      <c r="C24" s="170"/>
      <c r="D24" s="170"/>
      <c r="E24" s="170"/>
      <c r="F24" s="170"/>
      <c r="G24" s="170"/>
      <c r="H24" s="170"/>
      <c r="I24" s="170"/>
      <c r="J24" s="170"/>
      <c r="K24" s="170"/>
      <c r="L24" s="170"/>
      <c r="M24" s="170"/>
      <c r="N24" s="170"/>
    </row>
    <row r="25" spans="2:14" ht="15.75" x14ac:dyDescent="0.25">
      <c r="B25" s="158"/>
      <c r="C25" s="90"/>
      <c r="D25" s="90"/>
      <c r="E25" s="90"/>
      <c r="F25" s="90"/>
      <c r="G25" s="90"/>
      <c r="H25" s="90"/>
      <c r="I25" s="90"/>
      <c r="J25" s="90"/>
      <c r="K25" s="90"/>
      <c r="L25" s="90"/>
      <c r="M25" s="90"/>
    </row>
    <row r="26" spans="2:14" ht="15.75" x14ac:dyDescent="0.25">
      <c r="B26" s="158" t="s">
        <v>113</v>
      </c>
      <c r="D26" s="90"/>
      <c r="E26" s="90"/>
      <c r="F26" s="90"/>
      <c r="G26" s="90"/>
      <c r="H26" s="90"/>
      <c r="I26" s="90"/>
      <c r="J26" s="90"/>
      <c r="K26" s="90"/>
      <c r="L26" s="90"/>
      <c r="M26" s="90"/>
    </row>
    <row r="27" spans="2:14" ht="15" customHeight="1" x14ac:dyDescent="0.25">
      <c r="B27" s="171" t="s">
        <v>274</v>
      </c>
      <c r="C27" s="171"/>
      <c r="D27" s="171"/>
      <c r="E27" s="171"/>
      <c r="F27" s="171"/>
      <c r="G27" s="171"/>
      <c r="H27" s="171"/>
      <c r="I27" s="171"/>
      <c r="J27" s="171"/>
      <c r="K27" s="171"/>
      <c r="L27" s="171"/>
      <c r="M27" s="171"/>
      <c r="N27" s="171"/>
    </row>
    <row r="28" spans="2:14" x14ac:dyDescent="0.25">
      <c r="B28" s="171"/>
      <c r="C28" s="171"/>
      <c r="D28" s="171"/>
      <c r="E28" s="171"/>
      <c r="F28" s="171"/>
      <c r="G28" s="171"/>
      <c r="H28" s="171"/>
      <c r="I28" s="171"/>
      <c r="J28" s="171"/>
      <c r="K28" s="171"/>
      <c r="L28" s="171"/>
      <c r="M28" s="171"/>
      <c r="N28" s="171"/>
    </row>
    <row r="29" spans="2:14" x14ac:dyDescent="0.25">
      <c r="B29" s="171"/>
      <c r="C29" s="171"/>
      <c r="D29" s="171"/>
      <c r="E29" s="171"/>
      <c r="F29" s="171"/>
      <c r="G29" s="171"/>
      <c r="H29" s="171"/>
      <c r="I29" s="171"/>
      <c r="J29" s="171"/>
      <c r="K29" s="171"/>
      <c r="L29" s="171"/>
      <c r="M29" s="171"/>
      <c r="N29" s="171"/>
    </row>
    <row r="30" spans="2:14" x14ac:dyDescent="0.25">
      <c r="B30" s="159"/>
      <c r="C30" s="159"/>
      <c r="D30" s="159"/>
      <c r="E30" s="159"/>
      <c r="F30" s="159"/>
      <c r="G30" s="159"/>
      <c r="H30" s="159"/>
    </row>
    <row r="31" spans="2:14" ht="15.75" x14ac:dyDescent="0.25">
      <c r="B31" s="158" t="s">
        <v>114</v>
      </c>
      <c r="D31" s="90"/>
      <c r="E31" s="90"/>
      <c r="F31" s="90"/>
      <c r="G31" s="90"/>
      <c r="H31" s="90"/>
      <c r="I31" s="90"/>
    </row>
    <row r="32" spans="2:14" x14ac:dyDescent="0.25">
      <c r="B32" s="90" t="s">
        <v>262</v>
      </c>
      <c r="C32" s="90"/>
      <c r="D32" s="90"/>
      <c r="E32" s="90"/>
      <c r="F32" s="90"/>
      <c r="G32" s="90"/>
      <c r="H32" s="90"/>
      <c r="I32" s="91"/>
      <c r="J32" s="92"/>
      <c r="K32" s="92"/>
      <c r="L32" s="92"/>
      <c r="M32" s="92"/>
    </row>
    <row r="33" spans="2:14" ht="15" customHeight="1" x14ac:dyDescent="0.25">
      <c r="B33" s="171" t="s">
        <v>263</v>
      </c>
      <c r="C33" s="171"/>
      <c r="D33" s="171"/>
      <c r="E33" s="171"/>
      <c r="F33" s="171"/>
      <c r="G33" s="171"/>
      <c r="H33" s="171"/>
      <c r="I33" s="171"/>
      <c r="J33" s="171"/>
      <c r="K33" s="171"/>
      <c r="L33" s="171"/>
      <c r="M33" s="171"/>
      <c r="N33" s="171"/>
    </row>
    <row r="34" spans="2:14" ht="15" customHeight="1" x14ac:dyDescent="0.25">
      <c r="B34" s="171"/>
      <c r="C34" s="171"/>
      <c r="D34" s="171"/>
      <c r="E34" s="171"/>
      <c r="F34" s="171"/>
      <c r="G34" s="171"/>
      <c r="H34" s="171"/>
      <c r="I34" s="171"/>
      <c r="J34" s="171"/>
      <c r="K34" s="171"/>
      <c r="L34" s="171"/>
      <c r="M34" s="171"/>
      <c r="N34" s="171"/>
    </row>
    <row r="35" spans="2:14" x14ac:dyDescent="0.25">
      <c r="B35" s="171"/>
      <c r="C35" s="171"/>
      <c r="D35" s="171"/>
      <c r="E35" s="171"/>
      <c r="F35" s="171"/>
      <c r="G35" s="171"/>
      <c r="H35" s="171"/>
      <c r="I35" s="171"/>
      <c r="J35" s="171"/>
      <c r="K35" s="171"/>
      <c r="L35" s="171"/>
      <c r="M35" s="171"/>
      <c r="N35" s="171"/>
    </row>
    <row r="36" spans="2:14" x14ac:dyDescent="0.25">
      <c r="B36" s="171"/>
      <c r="C36" s="171"/>
      <c r="D36" s="171"/>
      <c r="E36" s="171"/>
      <c r="F36" s="171"/>
      <c r="G36" s="171"/>
      <c r="H36" s="171"/>
      <c r="I36" s="171"/>
      <c r="J36" s="171"/>
      <c r="K36" s="171"/>
      <c r="L36" s="171"/>
      <c r="M36" s="171"/>
      <c r="N36" s="171"/>
    </row>
    <row r="37" spans="2:14" x14ac:dyDescent="0.25">
      <c r="B37" s="171"/>
      <c r="C37" s="171"/>
      <c r="D37" s="171"/>
      <c r="E37" s="171"/>
      <c r="F37" s="171"/>
      <c r="G37" s="171"/>
      <c r="H37" s="171"/>
      <c r="I37" s="171"/>
      <c r="J37" s="171"/>
      <c r="K37" s="171"/>
      <c r="L37" s="171"/>
      <c r="M37" s="171"/>
      <c r="N37" s="171"/>
    </row>
    <row r="38" spans="2:14" x14ac:dyDescent="0.25">
      <c r="B38" s="171"/>
      <c r="C38" s="171"/>
      <c r="D38" s="171"/>
      <c r="E38" s="171"/>
      <c r="F38" s="171"/>
      <c r="G38" s="171"/>
      <c r="H38" s="171"/>
      <c r="I38" s="171"/>
      <c r="J38" s="171"/>
      <c r="K38" s="171"/>
      <c r="L38" s="171"/>
      <c r="M38" s="171"/>
      <c r="N38" s="171"/>
    </row>
    <row r="39" spans="2:14" ht="15.75" x14ac:dyDescent="0.25">
      <c r="B39" s="158" t="s">
        <v>115</v>
      </c>
      <c r="D39" s="90"/>
      <c r="E39" s="90"/>
      <c r="F39" s="90"/>
      <c r="G39" s="90"/>
      <c r="H39" s="90"/>
      <c r="I39" s="90"/>
      <c r="J39" s="90"/>
      <c r="K39" s="90"/>
      <c r="L39" s="90"/>
      <c r="M39" s="90"/>
    </row>
    <row r="40" spans="2:14" x14ac:dyDescent="0.25">
      <c r="B40" s="6" t="s">
        <v>152</v>
      </c>
    </row>
    <row r="41" spans="2:14" x14ac:dyDescent="0.25">
      <c r="C41" s="160"/>
      <c r="D41" s="6" t="s">
        <v>149</v>
      </c>
    </row>
    <row r="42" spans="2:14" x14ac:dyDescent="0.25">
      <c r="C42" s="161"/>
      <c r="D42" s="6" t="s">
        <v>150</v>
      </c>
    </row>
    <row r="43" spans="2:14" x14ac:dyDescent="0.25">
      <c r="C43" s="89"/>
      <c r="D43" s="6" t="s">
        <v>116</v>
      </c>
    </row>
    <row r="44" spans="2:14" x14ac:dyDescent="0.25">
      <c r="C44" s="162"/>
      <c r="D44" s="6" t="s">
        <v>117</v>
      </c>
    </row>
    <row r="45" spans="2:14" x14ac:dyDescent="0.25">
      <c r="C45" s="163"/>
      <c r="D45" s="6" t="s">
        <v>118</v>
      </c>
    </row>
    <row r="47" spans="2:14" x14ac:dyDescent="0.25">
      <c r="B47" s="6" t="s">
        <v>153</v>
      </c>
    </row>
    <row r="48" spans="2:14" x14ac:dyDescent="0.25">
      <c r="C48" s="27"/>
      <c r="D48" s="6" t="s">
        <v>148</v>
      </c>
    </row>
    <row r="49" spans="3:4" x14ac:dyDescent="0.25">
      <c r="C49" s="81"/>
      <c r="D49" s="6" t="s">
        <v>145</v>
      </c>
    </row>
    <row r="50" spans="3:4" x14ac:dyDescent="0.25">
      <c r="C50" s="164"/>
      <c r="D50" s="6" t="s">
        <v>147</v>
      </c>
    </row>
    <row r="51" spans="3:4" x14ac:dyDescent="0.25">
      <c r="C51" s="165"/>
      <c r="D51" s="6" t="s">
        <v>146</v>
      </c>
    </row>
  </sheetData>
  <sheetProtection algorithmName="SHA-512" hashValue="0Q8lzITgF7y/oF7d+YEP1hUByne09l9OYVxi1Sg2fNGw+z3Lwp3pIoSUDVP7q9On8wsoTJR5+I+UUfCvbkMJNQ==" saltValue="vdAU901WS3YeIMMKQSFVaQ==" spinCount="100000" sheet="1" objects="1" scenarios="1"/>
  <mergeCells count="5">
    <mergeCell ref="B12:N12"/>
    <mergeCell ref="B13:N13"/>
    <mergeCell ref="B16:N24"/>
    <mergeCell ref="B27:N29"/>
    <mergeCell ref="B33:N3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46FD-04CA-4B52-8F18-B0D0A762BB94}">
  <sheetPr>
    <tabColor rgb="FF7030A0"/>
  </sheetPr>
  <dimension ref="B1:M36"/>
  <sheetViews>
    <sheetView workbookViewId="0"/>
  </sheetViews>
  <sheetFormatPr defaultRowHeight="15" x14ac:dyDescent="0.25"/>
  <cols>
    <col min="1" max="1" width="2" style="6" customWidth="1"/>
    <col min="2" max="2" width="9.140625" style="6"/>
    <col min="3" max="3" width="8.28515625" style="6" customWidth="1"/>
    <col min="4" max="6" width="9.140625" style="6"/>
    <col min="7" max="7" width="5" style="6" customWidth="1"/>
    <col min="8" max="9" width="9.140625" style="6"/>
    <col min="10" max="10" width="10.140625" style="6" customWidth="1"/>
    <col min="11" max="11" width="9.140625" style="6"/>
    <col min="12" max="12" width="10.28515625" style="6" customWidth="1"/>
    <col min="13" max="16384" width="9.140625" style="6"/>
  </cols>
  <sheetData>
    <row r="1" spans="2:13" ht="7.5" customHeight="1" x14ac:dyDescent="0.25"/>
    <row r="2" spans="2:13" ht="21" x14ac:dyDescent="0.35">
      <c r="B2" s="116" t="s">
        <v>194</v>
      </c>
    </row>
    <row r="4" spans="2:13" x14ac:dyDescent="0.25">
      <c r="C4" s="6" t="s">
        <v>272</v>
      </c>
      <c r="K4" s="117" t="s">
        <v>196</v>
      </c>
      <c r="M4" s="6" t="s">
        <v>197</v>
      </c>
    </row>
    <row r="5" spans="2:13" x14ac:dyDescent="0.25">
      <c r="C5" s="117" t="s">
        <v>193</v>
      </c>
      <c r="H5" s="6" t="s">
        <v>195</v>
      </c>
    </row>
    <row r="36" spans="3:4" x14ac:dyDescent="0.25">
      <c r="C36" s="155" t="s">
        <v>192</v>
      </c>
      <c r="D36" s="117" t="s">
        <v>193</v>
      </c>
    </row>
  </sheetData>
  <sheetProtection algorithmName="SHA-512" hashValue="vTqF6bvSG+Bgkq5ctqHuPRLg9D6DqbWI0tT/NpJPHCjcDHqXtSnuPAd6xRp5JixMxx5fY3iETayHxvIGLZSCYQ==" saltValue="zN/+IlakDRfysr6DGvkqVg==" spinCount="100000" sheet="1" objects="1" scenarios="1"/>
  <hyperlinks>
    <hyperlink ref="D36" r:id="rId1" xr:uid="{AB534627-DA1B-49AF-B125-A2F2EF986CDB}"/>
    <hyperlink ref="C5" r:id="rId2" xr:uid="{E1ADDC63-9E21-4C8E-B24E-474BA273B024}"/>
    <hyperlink ref="K4" r:id="rId3" xr:uid="{466E60E8-316B-4D2E-BB28-96C921E6D57C}"/>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CAFE-EC57-48C0-8DBA-E47588B13F87}">
  <sheetPr>
    <tabColor theme="9"/>
  </sheetPr>
  <dimension ref="A1:K2416"/>
  <sheetViews>
    <sheetView workbookViewId="0">
      <pane ySplit="1" topLeftCell="A2" activePane="bottomLeft" state="frozen"/>
      <selection activeCell="F33" sqref="F33"/>
      <selection pane="bottomLeft"/>
    </sheetView>
  </sheetViews>
  <sheetFormatPr defaultRowHeight="15" x14ac:dyDescent="0.25"/>
  <cols>
    <col min="1" max="1" width="13.28515625" customWidth="1"/>
    <col min="2" max="2" width="20" customWidth="1"/>
    <col min="3" max="3" width="20" style="10" customWidth="1"/>
    <col min="4" max="4" width="18.85546875" style="11" customWidth="1"/>
  </cols>
  <sheetData>
    <row r="1" spans="1:11" x14ac:dyDescent="0.25">
      <c r="A1" s="7" t="s">
        <v>28</v>
      </c>
      <c r="B1" s="7" t="s">
        <v>3</v>
      </c>
      <c r="C1" s="8" t="s">
        <v>29</v>
      </c>
      <c r="D1" s="9" t="s">
        <v>30</v>
      </c>
      <c r="G1" t="s">
        <v>31</v>
      </c>
    </row>
    <row r="2" spans="1:11" x14ac:dyDescent="0.25">
      <c r="A2">
        <v>89010</v>
      </c>
      <c r="B2" t="s">
        <v>26</v>
      </c>
      <c r="C2" s="10">
        <v>1</v>
      </c>
      <c r="D2" s="11">
        <v>16</v>
      </c>
      <c r="G2" t="s">
        <v>32</v>
      </c>
      <c r="J2" s="12"/>
      <c r="K2" s="13"/>
    </row>
    <row r="3" spans="1:11" x14ac:dyDescent="0.25">
      <c r="A3">
        <v>89019</v>
      </c>
      <c r="B3" t="s">
        <v>26</v>
      </c>
      <c r="C3" s="10">
        <v>1</v>
      </c>
      <c r="D3" s="11">
        <v>14</v>
      </c>
      <c r="G3" t="s">
        <v>33</v>
      </c>
      <c r="K3" s="14"/>
    </row>
    <row r="4" spans="1:11" x14ac:dyDescent="0.25">
      <c r="A4">
        <v>90001</v>
      </c>
      <c r="B4" t="s">
        <v>25</v>
      </c>
      <c r="C4" s="10">
        <v>1</v>
      </c>
      <c r="D4" s="11">
        <v>8</v>
      </c>
      <c r="G4" t="s">
        <v>119</v>
      </c>
      <c r="K4" s="14"/>
    </row>
    <row r="5" spans="1:11" x14ac:dyDescent="0.25">
      <c r="A5">
        <v>90002</v>
      </c>
      <c r="B5" t="s">
        <v>25</v>
      </c>
      <c r="C5" s="10">
        <v>1</v>
      </c>
      <c r="D5" s="11">
        <v>8</v>
      </c>
      <c r="K5" s="14"/>
    </row>
    <row r="6" spans="1:11" x14ac:dyDescent="0.25">
      <c r="A6">
        <v>90003</v>
      </c>
      <c r="B6" t="s">
        <v>25</v>
      </c>
      <c r="C6" s="10">
        <v>1</v>
      </c>
      <c r="D6" s="11">
        <v>8</v>
      </c>
    </row>
    <row r="7" spans="1:11" x14ac:dyDescent="0.25">
      <c r="A7">
        <v>90004</v>
      </c>
      <c r="B7" t="s">
        <v>25</v>
      </c>
      <c r="C7" s="10">
        <v>1</v>
      </c>
      <c r="D7" s="11">
        <v>9</v>
      </c>
    </row>
    <row r="8" spans="1:11" x14ac:dyDescent="0.25">
      <c r="A8">
        <v>90005</v>
      </c>
      <c r="B8" t="s">
        <v>25</v>
      </c>
      <c r="C8" s="10">
        <v>1</v>
      </c>
      <c r="D8" s="11">
        <v>9</v>
      </c>
    </row>
    <row r="9" spans="1:11" x14ac:dyDescent="0.25">
      <c r="A9">
        <v>90006</v>
      </c>
      <c r="B9" t="s">
        <v>25</v>
      </c>
      <c r="C9" s="10">
        <v>1</v>
      </c>
      <c r="D9" s="11">
        <v>9</v>
      </c>
    </row>
    <row r="10" spans="1:11" x14ac:dyDescent="0.25">
      <c r="A10">
        <v>90007</v>
      </c>
      <c r="B10" t="s">
        <v>25</v>
      </c>
      <c r="C10" s="10">
        <v>1</v>
      </c>
      <c r="D10" s="11">
        <v>8</v>
      </c>
    </row>
    <row r="11" spans="1:11" x14ac:dyDescent="0.25">
      <c r="A11">
        <v>90008</v>
      </c>
      <c r="B11" t="s">
        <v>25</v>
      </c>
      <c r="C11" s="10">
        <v>1</v>
      </c>
      <c r="D11" s="11">
        <v>8</v>
      </c>
    </row>
    <row r="12" spans="1:11" x14ac:dyDescent="0.25">
      <c r="A12" s="58">
        <v>90009</v>
      </c>
      <c r="B12" s="58" t="s">
        <v>25</v>
      </c>
      <c r="C12" s="10" t="s">
        <v>130</v>
      </c>
    </row>
    <row r="13" spans="1:11" x14ac:dyDescent="0.25">
      <c r="A13">
        <v>90010</v>
      </c>
      <c r="B13" t="s">
        <v>25</v>
      </c>
      <c r="C13" s="10">
        <v>1</v>
      </c>
      <c r="D13" s="11">
        <v>9</v>
      </c>
    </row>
    <row r="14" spans="1:11" x14ac:dyDescent="0.25">
      <c r="A14">
        <v>90011</v>
      </c>
      <c r="B14" t="s">
        <v>25</v>
      </c>
      <c r="C14" s="10">
        <v>1</v>
      </c>
      <c r="D14" s="11">
        <v>8</v>
      </c>
    </row>
    <row r="15" spans="1:11" x14ac:dyDescent="0.25">
      <c r="A15">
        <v>90012</v>
      </c>
      <c r="B15" t="s">
        <v>25</v>
      </c>
      <c r="C15" s="10">
        <v>1</v>
      </c>
      <c r="D15" s="11">
        <v>9</v>
      </c>
    </row>
    <row r="16" spans="1:11" x14ac:dyDescent="0.25">
      <c r="A16">
        <v>90013</v>
      </c>
      <c r="B16" t="s">
        <v>25</v>
      </c>
      <c r="C16" s="10">
        <v>1</v>
      </c>
      <c r="D16" s="11">
        <v>9</v>
      </c>
    </row>
    <row r="17" spans="1:4" x14ac:dyDescent="0.25">
      <c r="A17">
        <v>90014</v>
      </c>
      <c r="B17" t="s">
        <v>25</v>
      </c>
      <c r="C17" s="10">
        <v>1</v>
      </c>
      <c r="D17" s="11">
        <v>9</v>
      </c>
    </row>
    <row r="18" spans="1:4" x14ac:dyDescent="0.25">
      <c r="A18">
        <v>90015</v>
      </c>
      <c r="B18" t="s">
        <v>25</v>
      </c>
      <c r="C18" s="10">
        <v>1</v>
      </c>
      <c r="D18" s="11">
        <v>9</v>
      </c>
    </row>
    <row r="19" spans="1:4" x14ac:dyDescent="0.25">
      <c r="A19">
        <v>90016</v>
      </c>
      <c r="B19" t="s">
        <v>25</v>
      </c>
      <c r="C19" s="10">
        <v>1</v>
      </c>
      <c r="D19" s="11">
        <v>8</v>
      </c>
    </row>
    <row r="20" spans="1:4" x14ac:dyDescent="0.25">
      <c r="A20">
        <v>90017</v>
      </c>
      <c r="B20" t="s">
        <v>25</v>
      </c>
      <c r="C20" s="10">
        <v>1</v>
      </c>
      <c r="D20" s="11">
        <v>9</v>
      </c>
    </row>
    <row r="21" spans="1:4" x14ac:dyDescent="0.25">
      <c r="A21">
        <v>90018</v>
      </c>
      <c r="B21" t="s">
        <v>25</v>
      </c>
      <c r="C21" s="10">
        <v>1</v>
      </c>
      <c r="D21" s="11">
        <v>8</v>
      </c>
    </row>
    <row r="22" spans="1:4" x14ac:dyDescent="0.25">
      <c r="A22">
        <v>90019</v>
      </c>
      <c r="B22" t="s">
        <v>25</v>
      </c>
      <c r="C22" s="10">
        <v>1</v>
      </c>
      <c r="D22" s="11">
        <v>9</v>
      </c>
    </row>
    <row r="23" spans="1:4" x14ac:dyDescent="0.25">
      <c r="A23">
        <v>90020</v>
      </c>
      <c r="B23" t="s">
        <v>25</v>
      </c>
      <c r="C23" s="10">
        <v>1</v>
      </c>
      <c r="D23" s="11">
        <v>9</v>
      </c>
    </row>
    <row r="24" spans="1:4" x14ac:dyDescent="0.25">
      <c r="A24">
        <v>90021</v>
      </c>
      <c r="B24" t="s">
        <v>25</v>
      </c>
      <c r="C24" s="10">
        <v>1</v>
      </c>
      <c r="D24" s="11">
        <v>9</v>
      </c>
    </row>
    <row r="25" spans="1:4" x14ac:dyDescent="0.25">
      <c r="A25">
        <v>90022</v>
      </c>
      <c r="B25" t="s">
        <v>25</v>
      </c>
      <c r="C25" s="10">
        <v>1</v>
      </c>
      <c r="D25" s="11">
        <v>9</v>
      </c>
    </row>
    <row r="26" spans="1:4" x14ac:dyDescent="0.25">
      <c r="A26">
        <v>90023</v>
      </c>
      <c r="B26" t="s">
        <v>25</v>
      </c>
      <c r="C26" s="10">
        <v>1</v>
      </c>
      <c r="D26" s="11">
        <v>9</v>
      </c>
    </row>
    <row r="27" spans="1:4" x14ac:dyDescent="0.25">
      <c r="A27">
        <v>90024</v>
      </c>
      <c r="B27" t="s">
        <v>25</v>
      </c>
      <c r="C27" s="10">
        <v>1</v>
      </c>
      <c r="D27" s="11">
        <v>9</v>
      </c>
    </row>
    <row r="28" spans="1:4" x14ac:dyDescent="0.25">
      <c r="A28">
        <v>90025</v>
      </c>
      <c r="B28" t="s">
        <v>25</v>
      </c>
      <c r="C28" s="10">
        <v>1</v>
      </c>
      <c r="D28" s="11">
        <v>6</v>
      </c>
    </row>
    <row r="29" spans="1:4" x14ac:dyDescent="0.25">
      <c r="A29">
        <v>90026</v>
      </c>
      <c r="B29" t="s">
        <v>25</v>
      </c>
      <c r="C29" s="10">
        <v>1</v>
      </c>
      <c r="D29" s="11">
        <v>9</v>
      </c>
    </row>
    <row r="30" spans="1:4" x14ac:dyDescent="0.25">
      <c r="A30">
        <v>90027</v>
      </c>
      <c r="B30" t="s">
        <v>25</v>
      </c>
      <c r="C30" s="10">
        <v>1</v>
      </c>
      <c r="D30" s="11">
        <v>9</v>
      </c>
    </row>
    <row r="31" spans="1:4" x14ac:dyDescent="0.25">
      <c r="A31">
        <v>90028</v>
      </c>
      <c r="B31" t="s">
        <v>25</v>
      </c>
      <c r="C31" s="10">
        <v>1</v>
      </c>
      <c r="D31" s="11">
        <v>9</v>
      </c>
    </row>
    <row r="32" spans="1:4" x14ac:dyDescent="0.25">
      <c r="A32">
        <v>90029</v>
      </c>
      <c r="B32" t="s">
        <v>25</v>
      </c>
      <c r="C32" s="10">
        <v>1</v>
      </c>
      <c r="D32" s="11">
        <v>9</v>
      </c>
    </row>
    <row r="33" spans="1:4" x14ac:dyDescent="0.25">
      <c r="A33">
        <v>90031</v>
      </c>
      <c r="B33" t="s">
        <v>25</v>
      </c>
      <c r="C33" s="10">
        <v>1</v>
      </c>
      <c r="D33" s="11">
        <v>9</v>
      </c>
    </row>
    <row r="34" spans="1:4" x14ac:dyDescent="0.25">
      <c r="A34">
        <v>90032</v>
      </c>
      <c r="B34" t="s">
        <v>25</v>
      </c>
      <c r="C34" s="10">
        <v>1</v>
      </c>
      <c r="D34" s="11">
        <v>9</v>
      </c>
    </row>
    <row r="35" spans="1:4" x14ac:dyDescent="0.25">
      <c r="A35">
        <v>90033</v>
      </c>
      <c r="B35" t="s">
        <v>25</v>
      </c>
      <c r="C35" s="10">
        <v>1</v>
      </c>
      <c r="D35" s="11">
        <v>9</v>
      </c>
    </row>
    <row r="36" spans="1:4" x14ac:dyDescent="0.25">
      <c r="A36">
        <v>90034</v>
      </c>
      <c r="B36" t="s">
        <v>25</v>
      </c>
      <c r="C36" s="10">
        <v>1</v>
      </c>
      <c r="D36" s="11">
        <v>8</v>
      </c>
    </row>
    <row r="37" spans="1:4" x14ac:dyDescent="0.25">
      <c r="A37">
        <v>90035</v>
      </c>
      <c r="B37" t="s">
        <v>25</v>
      </c>
      <c r="C37" s="10">
        <v>1</v>
      </c>
      <c r="D37" s="11">
        <v>9</v>
      </c>
    </row>
    <row r="38" spans="1:4" x14ac:dyDescent="0.25">
      <c r="A38">
        <v>90036</v>
      </c>
      <c r="B38" t="s">
        <v>25</v>
      </c>
      <c r="C38" s="10">
        <v>1</v>
      </c>
      <c r="D38" s="11">
        <v>9</v>
      </c>
    </row>
    <row r="39" spans="1:4" x14ac:dyDescent="0.25">
      <c r="A39">
        <v>90037</v>
      </c>
      <c r="B39" t="s">
        <v>25</v>
      </c>
      <c r="C39" s="10">
        <v>1</v>
      </c>
      <c r="D39" s="11">
        <v>8</v>
      </c>
    </row>
    <row r="40" spans="1:4" x14ac:dyDescent="0.25">
      <c r="A40">
        <v>90038</v>
      </c>
      <c r="B40" t="s">
        <v>25</v>
      </c>
      <c r="C40" s="10">
        <v>1</v>
      </c>
      <c r="D40" s="11">
        <v>9</v>
      </c>
    </row>
    <row r="41" spans="1:4" x14ac:dyDescent="0.25">
      <c r="A41">
        <v>90039</v>
      </c>
      <c r="B41" t="s">
        <v>25</v>
      </c>
      <c r="C41" s="10">
        <v>1</v>
      </c>
      <c r="D41" s="11">
        <v>9</v>
      </c>
    </row>
    <row r="42" spans="1:4" x14ac:dyDescent="0.25">
      <c r="A42">
        <v>90040</v>
      </c>
      <c r="B42" t="s">
        <v>25</v>
      </c>
      <c r="C42" s="10">
        <v>1</v>
      </c>
      <c r="D42" s="11">
        <v>8</v>
      </c>
    </row>
    <row r="43" spans="1:4" x14ac:dyDescent="0.25">
      <c r="A43">
        <v>90041</v>
      </c>
      <c r="B43" t="s">
        <v>25</v>
      </c>
      <c r="C43" s="10">
        <v>1</v>
      </c>
      <c r="D43" s="11">
        <v>9</v>
      </c>
    </row>
    <row r="44" spans="1:4" x14ac:dyDescent="0.25">
      <c r="A44">
        <v>90042</v>
      </c>
      <c r="B44" t="s">
        <v>25</v>
      </c>
      <c r="C44" s="10">
        <v>1</v>
      </c>
      <c r="D44" s="11">
        <v>9</v>
      </c>
    </row>
    <row r="45" spans="1:4" x14ac:dyDescent="0.25">
      <c r="A45">
        <v>90043</v>
      </c>
      <c r="B45" t="s">
        <v>25</v>
      </c>
      <c r="C45" s="10">
        <v>1</v>
      </c>
      <c r="D45" s="11">
        <v>8</v>
      </c>
    </row>
    <row r="46" spans="1:4" x14ac:dyDescent="0.25">
      <c r="A46">
        <v>90044</v>
      </c>
      <c r="B46" t="s">
        <v>25</v>
      </c>
      <c r="C46" s="10">
        <v>1</v>
      </c>
      <c r="D46" s="11">
        <v>8</v>
      </c>
    </row>
    <row r="47" spans="1:4" x14ac:dyDescent="0.25">
      <c r="A47">
        <v>90045</v>
      </c>
      <c r="B47" t="s">
        <v>25</v>
      </c>
      <c r="C47" s="10">
        <v>1</v>
      </c>
      <c r="D47" s="11">
        <v>6</v>
      </c>
    </row>
    <row r="48" spans="1:4" x14ac:dyDescent="0.25">
      <c r="A48">
        <v>90046</v>
      </c>
      <c r="B48" t="s">
        <v>25</v>
      </c>
      <c r="C48" s="10">
        <v>1</v>
      </c>
      <c r="D48" s="11">
        <v>9</v>
      </c>
    </row>
    <row r="49" spans="1:4" x14ac:dyDescent="0.25">
      <c r="A49">
        <v>90047</v>
      </c>
      <c r="B49" t="s">
        <v>25</v>
      </c>
      <c r="C49" s="10">
        <v>1</v>
      </c>
      <c r="D49" s="11">
        <v>8</v>
      </c>
    </row>
    <row r="50" spans="1:4" x14ac:dyDescent="0.25">
      <c r="A50">
        <v>90048</v>
      </c>
      <c r="B50" t="s">
        <v>25</v>
      </c>
      <c r="C50" s="10">
        <v>1</v>
      </c>
      <c r="D50" s="11">
        <v>9</v>
      </c>
    </row>
    <row r="51" spans="1:4" x14ac:dyDescent="0.25">
      <c r="A51">
        <v>90049</v>
      </c>
      <c r="B51" t="s">
        <v>25</v>
      </c>
      <c r="C51" s="10">
        <v>1</v>
      </c>
      <c r="D51" s="11">
        <v>6</v>
      </c>
    </row>
    <row r="52" spans="1:4" x14ac:dyDescent="0.25">
      <c r="A52">
        <v>90056</v>
      </c>
      <c r="B52" t="s">
        <v>25</v>
      </c>
      <c r="C52" s="10">
        <v>1</v>
      </c>
      <c r="D52" s="11">
        <v>8</v>
      </c>
    </row>
    <row r="53" spans="1:4" x14ac:dyDescent="0.25">
      <c r="A53">
        <v>90057</v>
      </c>
      <c r="B53" t="s">
        <v>25</v>
      </c>
      <c r="C53" s="10">
        <v>1</v>
      </c>
      <c r="D53" s="11">
        <v>9</v>
      </c>
    </row>
    <row r="54" spans="1:4" x14ac:dyDescent="0.25">
      <c r="A54">
        <v>90058</v>
      </c>
      <c r="B54" t="s">
        <v>25</v>
      </c>
      <c r="C54" s="10">
        <v>1</v>
      </c>
      <c r="D54" s="11">
        <v>8</v>
      </c>
    </row>
    <row r="55" spans="1:4" x14ac:dyDescent="0.25">
      <c r="A55">
        <v>90059</v>
      </c>
      <c r="B55" t="s">
        <v>25</v>
      </c>
      <c r="C55" s="10">
        <v>1</v>
      </c>
      <c r="D55" s="11">
        <v>8</v>
      </c>
    </row>
    <row r="56" spans="1:4" x14ac:dyDescent="0.25">
      <c r="A56">
        <v>90061</v>
      </c>
      <c r="B56" t="s">
        <v>25</v>
      </c>
      <c r="C56" s="10">
        <v>1</v>
      </c>
      <c r="D56" s="11">
        <v>8</v>
      </c>
    </row>
    <row r="57" spans="1:4" x14ac:dyDescent="0.25">
      <c r="A57">
        <v>90062</v>
      </c>
      <c r="B57" t="s">
        <v>25</v>
      </c>
      <c r="C57" s="10">
        <v>1</v>
      </c>
      <c r="D57" s="11">
        <v>8</v>
      </c>
    </row>
    <row r="58" spans="1:4" x14ac:dyDescent="0.25">
      <c r="A58">
        <v>90063</v>
      </c>
      <c r="B58" t="s">
        <v>25</v>
      </c>
      <c r="C58" s="10">
        <v>1</v>
      </c>
      <c r="D58" s="11">
        <v>9</v>
      </c>
    </row>
    <row r="59" spans="1:4" x14ac:dyDescent="0.25">
      <c r="A59">
        <v>90064</v>
      </c>
      <c r="B59" t="s">
        <v>25</v>
      </c>
      <c r="C59" s="10">
        <v>1</v>
      </c>
      <c r="D59" s="11">
        <v>9</v>
      </c>
    </row>
    <row r="60" spans="1:4" x14ac:dyDescent="0.25">
      <c r="A60">
        <v>90065</v>
      </c>
      <c r="B60" t="s">
        <v>25</v>
      </c>
      <c r="C60" s="10">
        <v>1</v>
      </c>
      <c r="D60" s="11">
        <v>9</v>
      </c>
    </row>
    <row r="61" spans="1:4" x14ac:dyDescent="0.25">
      <c r="A61">
        <v>90066</v>
      </c>
      <c r="B61" t="s">
        <v>25</v>
      </c>
      <c r="C61" s="10">
        <v>1</v>
      </c>
      <c r="D61" s="11">
        <v>6</v>
      </c>
    </row>
    <row r="62" spans="1:4" x14ac:dyDescent="0.25">
      <c r="A62">
        <v>90067</v>
      </c>
      <c r="B62" t="s">
        <v>25</v>
      </c>
      <c r="C62" s="10">
        <v>1</v>
      </c>
      <c r="D62" s="11">
        <v>9</v>
      </c>
    </row>
    <row r="63" spans="1:4" x14ac:dyDescent="0.25">
      <c r="A63">
        <v>90068</v>
      </c>
      <c r="B63" t="s">
        <v>25</v>
      </c>
      <c r="C63" s="10">
        <v>1</v>
      </c>
      <c r="D63" s="11">
        <v>9</v>
      </c>
    </row>
    <row r="64" spans="1:4" x14ac:dyDescent="0.25">
      <c r="A64">
        <v>90069</v>
      </c>
      <c r="B64" t="s">
        <v>25</v>
      </c>
      <c r="C64" s="10">
        <v>1</v>
      </c>
      <c r="D64" s="11">
        <v>9</v>
      </c>
    </row>
    <row r="65" spans="1:4" x14ac:dyDescent="0.25">
      <c r="A65">
        <v>90071</v>
      </c>
      <c r="B65" t="s">
        <v>25</v>
      </c>
      <c r="C65" s="10">
        <v>1</v>
      </c>
      <c r="D65" s="11">
        <v>9</v>
      </c>
    </row>
    <row r="66" spans="1:4" x14ac:dyDescent="0.25">
      <c r="A66">
        <v>90073</v>
      </c>
      <c r="B66" t="s">
        <v>25</v>
      </c>
      <c r="C66" s="10">
        <v>1</v>
      </c>
      <c r="D66" s="11">
        <v>6</v>
      </c>
    </row>
    <row r="67" spans="1:4" x14ac:dyDescent="0.25">
      <c r="A67">
        <v>90077</v>
      </c>
      <c r="B67" t="s">
        <v>25</v>
      </c>
      <c r="C67" s="10">
        <v>1</v>
      </c>
      <c r="D67" s="11">
        <v>9</v>
      </c>
    </row>
    <row r="68" spans="1:4" x14ac:dyDescent="0.25">
      <c r="A68">
        <v>90079</v>
      </c>
      <c r="B68" t="s">
        <v>25</v>
      </c>
      <c r="C68" s="10">
        <v>1</v>
      </c>
      <c r="D68" s="11">
        <v>9</v>
      </c>
    </row>
    <row r="69" spans="1:4" x14ac:dyDescent="0.25">
      <c r="A69">
        <v>90089</v>
      </c>
      <c r="B69" t="s">
        <v>25</v>
      </c>
      <c r="C69" s="10">
        <v>1</v>
      </c>
      <c r="D69" s="11">
        <v>8</v>
      </c>
    </row>
    <row r="70" spans="1:4" x14ac:dyDescent="0.25">
      <c r="A70">
        <v>90090</v>
      </c>
      <c r="B70" t="s">
        <v>25</v>
      </c>
      <c r="C70" s="10">
        <v>1</v>
      </c>
      <c r="D70" s="11">
        <v>9</v>
      </c>
    </row>
    <row r="71" spans="1:4" x14ac:dyDescent="0.25">
      <c r="A71">
        <v>90094</v>
      </c>
      <c r="B71" t="s">
        <v>25</v>
      </c>
      <c r="C71" s="10">
        <v>1</v>
      </c>
      <c r="D71" s="11">
        <v>6</v>
      </c>
    </row>
    <row r="72" spans="1:4" x14ac:dyDescent="0.25">
      <c r="A72">
        <v>90095</v>
      </c>
      <c r="B72" t="s">
        <v>25</v>
      </c>
      <c r="C72" s="10">
        <v>1</v>
      </c>
      <c r="D72" s="11">
        <v>9</v>
      </c>
    </row>
    <row r="73" spans="1:4" x14ac:dyDescent="0.25">
      <c r="A73">
        <v>90201</v>
      </c>
      <c r="B73" t="s">
        <v>25</v>
      </c>
      <c r="C73" s="10">
        <v>1</v>
      </c>
      <c r="D73" s="11">
        <v>8</v>
      </c>
    </row>
    <row r="74" spans="1:4" x14ac:dyDescent="0.25">
      <c r="A74">
        <v>90210</v>
      </c>
      <c r="B74" t="s">
        <v>25</v>
      </c>
      <c r="C74" s="10">
        <v>1</v>
      </c>
      <c r="D74" s="11">
        <v>9</v>
      </c>
    </row>
    <row r="75" spans="1:4" x14ac:dyDescent="0.25">
      <c r="A75">
        <v>90211</v>
      </c>
      <c r="B75" t="s">
        <v>25</v>
      </c>
      <c r="C75" s="10">
        <v>1</v>
      </c>
      <c r="D75" s="11">
        <v>9</v>
      </c>
    </row>
    <row r="76" spans="1:4" x14ac:dyDescent="0.25">
      <c r="A76">
        <v>90212</v>
      </c>
      <c r="B76" t="s">
        <v>25</v>
      </c>
      <c r="C76" s="10">
        <v>1</v>
      </c>
      <c r="D76" s="11">
        <v>9</v>
      </c>
    </row>
    <row r="77" spans="1:4" x14ac:dyDescent="0.25">
      <c r="A77">
        <v>90220</v>
      </c>
      <c r="B77" t="s">
        <v>25</v>
      </c>
      <c r="C77" s="10">
        <v>1</v>
      </c>
      <c r="D77" s="11">
        <v>8</v>
      </c>
    </row>
    <row r="78" spans="1:4" x14ac:dyDescent="0.25">
      <c r="A78">
        <v>90221</v>
      </c>
      <c r="B78" t="s">
        <v>25</v>
      </c>
      <c r="C78" s="10">
        <v>1</v>
      </c>
      <c r="D78" s="11">
        <v>8</v>
      </c>
    </row>
    <row r="79" spans="1:4" x14ac:dyDescent="0.25">
      <c r="A79">
        <v>90222</v>
      </c>
      <c r="B79" t="s">
        <v>25</v>
      </c>
      <c r="C79" s="10">
        <v>1</v>
      </c>
      <c r="D79" s="11">
        <v>8</v>
      </c>
    </row>
    <row r="80" spans="1:4" x14ac:dyDescent="0.25">
      <c r="A80">
        <v>90230</v>
      </c>
      <c r="B80" t="s">
        <v>25</v>
      </c>
      <c r="C80" s="10">
        <v>1</v>
      </c>
      <c r="D80" s="11">
        <v>8</v>
      </c>
    </row>
    <row r="81" spans="1:4" x14ac:dyDescent="0.25">
      <c r="A81">
        <v>90232</v>
      </c>
      <c r="B81" t="s">
        <v>25</v>
      </c>
      <c r="C81" s="10">
        <v>1</v>
      </c>
      <c r="D81" s="11">
        <v>8</v>
      </c>
    </row>
    <row r="82" spans="1:4" x14ac:dyDescent="0.25">
      <c r="A82">
        <v>90240</v>
      </c>
      <c r="B82" t="s">
        <v>25</v>
      </c>
      <c r="C82" s="10">
        <v>1</v>
      </c>
      <c r="D82" s="11">
        <v>8</v>
      </c>
    </row>
    <row r="83" spans="1:4" x14ac:dyDescent="0.25">
      <c r="A83">
        <v>90241</v>
      </c>
      <c r="B83" t="s">
        <v>25</v>
      </c>
      <c r="C83" s="10">
        <v>1</v>
      </c>
      <c r="D83" s="11">
        <v>8</v>
      </c>
    </row>
    <row r="84" spans="1:4" x14ac:dyDescent="0.25">
      <c r="A84">
        <v>90242</v>
      </c>
      <c r="B84" t="s">
        <v>25</v>
      </c>
      <c r="C84" s="10">
        <v>1</v>
      </c>
      <c r="D84" s="11">
        <v>8</v>
      </c>
    </row>
    <row r="85" spans="1:4" x14ac:dyDescent="0.25">
      <c r="A85">
        <v>90245</v>
      </c>
      <c r="B85" t="s">
        <v>25</v>
      </c>
      <c r="C85" s="10">
        <v>1</v>
      </c>
      <c r="D85" s="11">
        <v>6</v>
      </c>
    </row>
    <row r="86" spans="1:4" x14ac:dyDescent="0.25">
      <c r="A86">
        <v>90247</v>
      </c>
      <c r="B86" t="s">
        <v>25</v>
      </c>
      <c r="C86" s="10">
        <v>1</v>
      </c>
      <c r="D86" s="11">
        <v>8</v>
      </c>
    </row>
    <row r="87" spans="1:4" x14ac:dyDescent="0.25">
      <c r="A87">
        <v>90248</v>
      </c>
      <c r="B87" t="s">
        <v>25</v>
      </c>
      <c r="C87" s="10">
        <v>1</v>
      </c>
      <c r="D87" s="11">
        <v>8</v>
      </c>
    </row>
    <row r="88" spans="1:4" x14ac:dyDescent="0.25">
      <c r="A88">
        <v>90249</v>
      </c>
      <c r="B88" t="s">
        <v>25</v>
      </c>
      <c r="C88" s="10">
        <v>1</v>
      </c>
      <c r="D88" s="11">
        <v>8</v>
      </c>
    </row>
    <row r="89" spans="1:4" x14ac:dyDescent="0.25">
      <c r="A89">
        <v>90250</v>
      </c>
      <c r="B89" t="s">
        <v>25</v>
      </c>
      <c r="C89" s="10">
        <v>1</v>
      </c>
      <c r="D89" s="11">
        <v>8</v>
      </c>
    </row>
    <row r="90" spans="1:4" x14ac:dyDescent="0.25">
      <c r="A90">
        <v>90254</v>
      </c>
      <c r="B90" t="s">
        <v>25</v>
      </c>
      <c r="C90" s="10">
        <v>1</v>
      </c>
      <c r="D90" s="11">
        <v>6</v>
      </c>
    </row>
    <row r="91" spans="1:4" x14ac:dyDescent="0.25">
      <c r="A91">
        <v>90255</v>
      </c>
      <c r="B91" t="s">
        <v>25</v>
      </c>
      <c r="C91" s="10">
        <v>1</v>
      </c>
      <c r="D91" s="11">
        <v>8</v>
      </c>
    </row>
    <row r="92" spans="1:4" x14ac:dyDescent="0.25">
      <c r="A92">
        <v>90260</v>
      </c>
      <c r="B92" t="s">
        <v>25</v>
      </c>
      <c r="C92" s="10">
        <v>1</v>
      </c>
      <c r="D92" s="11">
        <v>8</v>
      </c>
    </row>
    <row r="93" spans="1:4" x14ac:dyDescent="0.25">
      <c r="A93" s="58">
        <v>90261</v>
      </c>
      <c r="B93" s="58" t="s">
        <v>25</v>
      </c>
      <c r="C93" s="10" t="s">
        <v>130</v>
      </c>
    </row>
    <row r="94" spans="1:4" x14ac:dyDescent="0.25">
      <c r="A94">
        <v>90262</v>
      </c>
      <c r="B94" t="s">
        <v>25</v>
      </c>
      <c r="C94" s="10">
        <v>1</v>
      </c>
      <c r="D94" s="11">
        <v>8</v>
      </c>
    </row>
    <row r="95" spans="1:4" x14ac:dyDescent="0.25">
      <c r="A95">
        <v>90263</v>
      </c>
      <c r="B95" t="s">
        <v>25</v>
      </c>
      <c r="C95" s="10">
        <v>1</v>
      </c>
      <c r="D95" s="11">
        <v>6</v>
      </c>
    </row>
    <row r="96" spans="1:4" x14ac:dyDescent="0.25">
      <c r="A96">
        <v>90265</v>
      </c>
      <c r="B96" t="s">
        <v>25</v>
      </c>
      <c r="C96" s="10">
        <v>1</v>
      </c>
      <c r="D96" s="11">
        <v>6</v>
      </c>
    </row>
    <row r="97" spans="1:4" x14ac:dyDescent="0.25">
      <c r="A97">
        <v>90266</v>
      </c>
      <c r="B97" t="s">
        <v>25</v>
      </c>
      <c r="C97" s="10">
        <v>1</v>
      </c>
      <c r="D97" s="11">
        <v>6</v>
      </c>
    </row>
    <row r="98" spans="1:4" x14ac:dyDescent="0.25">
      <c r="A98">
        <v>90270</v>
      </c>
      <c r="B98" t="s">
        <v>25</v>
      </c>
      <c r="C98" s="10">
        <v>1</v>
      </c>
      <c r="D98" s="11">
        <v>8</v>
      </c>
    </row>
    <row r="99" spans="1:4" x14ac:dyDescent="0.25">
      <c r="A99">
        <v>90272</v>
      </c>
      <c r="B99" t="s">
        <v>25</v>
      </c>
      <c r="C99" s="10">
        <v>1</v>
      </c>
      <c r="D99" s="11">
        <v>6</v>
      </c>
    </row>
    <row r="100" spans="1:4" x14ac:dyDescent="0.25">
      <c r="A100">
        <v>90274</v>
      </c>
      <c r="B100" t="s">
        <v>25</v>
      </c>
      <c r="C100" s="10">
        <v>1</v>
      </c>
      <c r="D100" s="11">
        <v>6</v>
      </c>
    </row>
    <row r="101" spans="1:4" x14ac:dyDescent="0.25">
      <c r="A101">
        <v>90275</v>
      </c>
      <c r="B101" t="s">
        <v>25</v>
      </c>
      <c r="C101" s="10">
        <v>1</v>
      </c>
      <c r="D101" s="11">
        <v>6</v>
      </c>
    </row>
    <row r="102" spans="1:4" x14ac:dyDescent="0.25">
      <c r="A102">
        <v>90277</v>
      </c>
      <c r="B102" t="s">
        <v>25</v>
      </c>
      <c r="C102" s="10">
        <v>1</v>
      </c>
      <c r="D102" s="11">
        <v>6</v>
      </c>
    </row>
    <row r="103" spans="1:4" x14ac:dyDescent="0.25">
      <c r="A103">
        <v>90278</v>
      </c>
      <c r="B103" t="s">
        <v>25</v>
      </c>
      <c r="C103" s="10">
        <v>1</v>
      </c>
      <c r="D103" s="11">
        <v>6</v>
      </c>
    </row>
    <row r="104" spans="1:4" x14ac:dyDescent="0.25">
      <c r="A104">
        <v>90280</v>
      </c>
      <c r="B104" t="s">
        <v>25</v>
      </c>
      <c r="C104" s="10">
        <v>1</v>
      </c>
      <c r="D104" s="11">
        <v>8</v>
      </c>
    </row>
    <row r="105" spans="1:4" x14ac:dyDescent="0.25">
      <c r="A105">
        <v>90290</v>
      </c>
      <c r="B105" t="s">
        <v>25</v>
      </c>
      <c r="C105" s="10">
        <v>1</v>
      </c>
      <c r="D105" s="11">
        <v>6</v>
      </c>
    </row>
    <row r="106" spans="1:4" x14ac:dyDescent="0.25">
      <c r="A106">
        <v>90291</v>
      </c>
      <c r="B106" t="s">
        <v>25</v>
      </c>
      <c r="C106" s="10">
        <v>1</v>
      </c>
      <c r="D106" s="11">
        <v>6</v>
      </c>
    </row>
    <row r="107" spans="1:4" x14ac:dyDescent="0.25">
      <c r="A107">
        <v>90292</v>
      </c>
      <c r="B107" t="s">
        <v>25</v>
      </c>
      <c r="C107" s="10">
        <v>1</v>
      </c>
      <c r="D107" s="11">
        <v>6</v>
      </c>
    </row>
    <row r="108" spans="1:4" x14ac:dyDescent="0.25">
      <c r="A108">
        <v>90293</v>
      </c>
      <c r="B108" t="s">
        <v>25</v>
      </c>
      <c r="C108" s="10">
        <v>1</v>
      </c>
      <c r="D108" s="11">
        <v>6</v>
      </c>
    </row>
    <row r="109" spans="1:4" x14ac:dyDescent="0.25">
      <c r="A109">
        <v>90301</v>
      </c>
      <c r="B109" t="s">
        <v>25</v>
      </c>
      <c r="C109" s="10">
        <v>1</v>
      </c>
      <c r="D109" s="11">
        <v>8</v>
      </c>
    </row>
    <row r="110" spans="1:4" x14ac:dyDescent="0.25">
      <c r="A110">
        <v>90302</v>
      </c>
      <c r="B110" t="s">
        <v>25</v>
      </c>
      <c r="C110" s="10">
        <v>1</v>
      </c>
      <c r="D110" s="11">
        <v>8</v>
      </c>
    </row>
    <row r="111" spans="1:4" x14ac:dyDescent="0.25">
      <c r="A111">
        <v>90303</v>
      </c>
      <c r="B111" t="s">
        <v>25</v>
      </c>
      <c r="C111" s="10">
        <v>1</v>
      </c>
      <c r="D111" s="11">
        <v>8</v>
      </c>
    </row>
    <row r="112" spans="1:4" x14ac:dyDescent="0.25">
      <c r="A112">
        <v>90304</v>
      </c>
      <c r="B112" t="s">
        <v>25</v>
      </c>
      <c r="C112" s="10">
        <v>1</v>
      </c>
      <c r="D112" s="11">
        <v>8</v>
      </c>
    </row>
    <row r="113" spans="1:4" x14ac:dyDescent="0.25">
      <c r="A113">
        <v>90305</v>
      </c>
      <c r="B113" t="s">
        <v>25</v>
      </c>
      <c r="C113" s="10">
        <v>1</v>
      </c>
      <c r="D113" s="11">
        <v>8</v>
      </c>
    </row>
    <row r="114" spans="1:4" x14ac:dyDescent="0.25">
      <c r="A114">
        <v>90401</v>
      </c>
      <c r="B114" t="s">
        <v>25</v>
      </c>
      <c r="C114" s="10">
        <v>1</v>
      </c>
      <c r="D114" s="11">
        <v>6</v>
      </c>
    </row>
    <row r="115" spans="1:4" x14ac:dyDescent="0.25">
      <c r="A115">
        <v>90402</v>
      </c>
      <c r="B115" t="s">
        <v>25</v>
      </c>
      <c r="C115" s="10">
        <v>1</v>
      </c>
      <c r="D115" s="11">
        <v>6</v>
      </c>
    </row>
    <row r="116" spans="1:4" x14ac:dyDescent="0.25">
      <c r="A116">
        <v>90403</v>
      </c>
      <c r="B116" t="s">
        <v>25</v>
      </c>
      <c r="C116" s="10">
        <v>1</v>
      </c>
      <c r="D116" s="11">
        <v>6</v>
      </c>
    </row>
    <row r="117" spans="1:4" x14ac:dyDescent="0.25">
      <c r="A117">
        <v>90404</v>
      </c>
      <c r="B117" t="s">
        <v>25</v>
      </c>
      <c r="C117" s="10">
        <v>1</v>
      </c>
      <c r="D117" s="11">
        <v>6</v>
      </c>
    </row>
    <row r="118" spans="1:4" x14ac:dyDescent="0.25">
      <c r="A118">
        <v>90405</v>
      </c>
      <c r="B118" t="s">
        <v>25</v>
      </c>
      <c r="C118" s="10">
        <v>1</v>
      </c>
      <c r="D118" s="11">
        <v>6</v>
      </c>
    </row>
    <row r="119" spans="1:4" x14ac:dyDescent="0.25">
      <c r="A119">
        <v>90501</v>
      </c>
      <c r="B119" t="s">
        <v>25</v>
      </c>
      <c r="C119" s="10">
        <v>1</v>
      </c>
      <c r="D119" s="11">
        <v>6</v>
      </c>
    </row>
    <row r="120" spans="1:4" x14ac:dyDescent="0.25">
      <c r="A120">
        <v>90502</v>
      </c>
      <c r="B120" t="s">
        <v>25</v>
      </c>
      <c r="C120" s="10">
        <v>1</v>
      </c>
      <c r="D120" s="11">
        <v>6</v>
      </c>
    </row>
    <row r="121" spans="1:4" x14ac:dyDescent="0.25">
      <c r="A121">
        <v>90503</v>
      </c>
      <c r="B121" t="s">
        <v>25</v>
      </c>
      <c r="C121" s="10">
        <v>1</v>
      </c>
      <c r="D121" s="11">
        <v>6</v>
      </c>
    </row>
    <row r="122" spans="1:4" x14ac:dyDescent="0.25">
      <c r="A122">
        <v>90504</v>
      </c>
      <c r="B122" t="s">
        <v>25</v>
      </c>
      <c r="C122" s="10">
        <v>1</v>
      </c>
      <c r="D122" s="11">
        <v>8</v>
      </c>
    </row>
    <row r="123" spans="1:4" x14ac:dyDescent="0.25">
      <c r="A123">
        <v>90505</v>
      </c>
      <c r="B123" t="s">
        <v>25</v>
      </c>
      <c r="C123" s="10">
        <v>1</v>
      </c>
      <c r="D123" s="11">
        <v>6</v>
      </c>
    </row>
    <row r="124" spans="1:4" x14ac:dyDescent="0.25">
      <c r="A124">
        <v>90506</v>
      </c>
      <c r="B124" t="s">
        <v>25</v>
      </c>
      <c r="C124" s="10">
        <v>1</v>
      </c>
      <c r="D124" s="11">
        <v>8</v>
      </c>
    </row>
    <row r="125" spans="1:4" x14ac:dyDescent="0.25">
      <c r="A125" s="58">
        <v>90510</v>
      </c>
      <c r="B125" s="58" t="s">
        <v>25</v>
      </c>
      <c r="C125" s="10" t="s">
        <v>130</v>
      </c>
    </row>
    <row r="126" spans="1:4" x14ac:dyDescent="0.25">
      <c r="A126">
        <v>90601</v>
      </c>
      <c r="B126" t="s">
        <v>25</v>
      </c>
      <c r="C126" s="10">
        <v>1</v>
      </c>
      <c r="D126" s="11">
        <v>9</v>
      </c>
    </row>
    <row r="127" spans="1:4" x14ac:dyDescent="0.25">
      <c r="A127">
        <v>90602</v>
      </c>
      <c r="B127" t="s">
        <v>25</v>
      </c>
      <c r="C127" s="10">
        <v>1</v>
      </c>
      <c r="D127" s="11">
        <v>9</v>
      </c>
    </row>
    <row r="128" spans="1:4" x14ac:dyDescent="0.25">
      <c r="A128">
        <v>90603</v>
      </c>
      <c r="B128" t="s">
        <v>25</v>
      </c>
      <c r="C128" s="10">
        <v>1</v>
      </c>
      <c r="D128" s="11">
        <v>9</v>
      </c>
    </row>
    <row r="129" spans="1:4" x14ac:dyDescent="0.25">
      <c r="A129">
        <v>90604</v>
      </c>
      <c r="B129" t="s">
        <v>25</v>
      </c>
      <c r="C129" s="10">
        <v>1</v>
      </c>
      <c r="D129" s="11">
        <v>9</v>
      </c>
    </row>
    <row r="130" spans="1:4" x14ac:dyDescent="0.25">
      <c r="A130">
        <v>90605</v>
      </c>
      <c r="B130" t="s">
        <v>25</v>
      </c>
      <c r="C130" s="10">
        <v>1</v>
      </c>
      <c r="D130" s="11">
        <v>9</v>
      </c>
    </row>
    <row r="131" spans="1:4" x14ac:dyDescent="0.25">
      <c r="A131">
        <v>90606</v>
      </c>
      <c r="B131" t="s">
        <v>25</v>
      </c>
      <c r="C131" s="10">
        <v>1</v>
      </c>
      <c r="D131" s="11">
        <v>9</v>
      </c>
    </row>
    <row r="132" spans="1:4" x14ac:dyDescent="0.25">
      <c r="A132">
        <v>90620</v>
      </c>
      <c r="B132" t="s">
        <v>25</v>
      </c>
      <c r="C132" s="10">
        <v>1</v>
      </c>
      <c r="D132" s="11">
        <v>8</v>
      </c>
    </row>
    <row r="133" spans="1:4" x14ac:dyDescent="0.25">
      <c r="A133">
        <v>90621</v>
      </c>
      <c r="B133" t="s">
        <v>25</v>
      </c>
      <c r="C133" s="10">
        <v>1</v>
      </c>
      <c r="D133" s="11">
        <v>8</v>
      </c>
    </row>
    <row r="134" spans="1:4" x14ac:dyDescent="0.25">
      <c r="A134">
        <v>90623</v>
      </c>
      <c r="B134" t="s">
        <v>25</v>
      </c>
      <c r="C134" s="10">
        <v>1</v>
      </c>
      <c r="D134" s="11">
        <v>8</v>
      </c>
    </row>
    <row r="135" spans="1:4" x14ac:dyDescent="0.25">
      <c r="A135">
        <v>90630</v>
      </c>
      <c r="B135" t="s">
        <v>25</v>
      </c>
      <c r="C135" s="10">
        <v>1</v>
      </c>
      <c r="D135" s="11">
        <v>8</v>
      </c>
    </row>
    <row r="136" spans="1:4" x14ac:dyDescent="0.25">
      <c r="A136">
        <v>90631</v>
      </c>
      <c r="B136" t="s">
        <v>25</v>
      </c>
      <c r="C136" s="10">
        <v>1</v>
      </c>
      <c r="D136" s="11">
        <v>8</v>
      </c>
    </row>
    <row r="137" spans="1:4" x14ac:dyDescent="0.25">
      <c r="A137">
        <v>90638</v>
      </c>
      <c r="B137" t="s">
        <v>25</v>
      </c>
      <c r="C137" s="10">
        <v>1</v>
      </c>
      <c r="D137" s="11">
        <v>9</v>
      </c>
    </row>
    <row r="138" spans="1:4" x14ac:dyDescent="0.25">
      <c r="A138">
        <v>90640</v>
      </c>
      <c r="B138" t="s">
        <v>25</v>
      </c>
      <c r="C138" s="10">
        <v>1</v>
      </c>
      <c r="D138" s="11">
        <v>9</v>
      </c>
    </row>
    <row r="139" spans="1:4" x14ac:dyDescent="0.25">
      <c r="A139">
        <v>90650</v>
      </c>
      <c r="B139" t="s">
        <v>25</v>
      </c>
      <c r="C139" s="10">
        <v>1</v>
      </c>
      <c r="D139" s="11">
        <v>8</v>
      </c>
    </row>
    <row r="140" spans="1:4" x14ac:dyDescent="0.25">
      <c r="A140">
        <v>90660</v>
      </c>
      <c r="B140" t="s">
        <v>25</v>
      </c>
      <c r="C140" s="10">
        <v>1</v>
      </c>
      <c r="D140" s="11">
        <v>9</v>
      </c>
    </row>
    <row r="141" spans="1:4" x14ac:dyDescent="0.25">
      <c r="A141">
        <v>90670</v>
      </c>
      <c r="B141" t="s">
        <v>25</v>
      </c>
      <c r="C141" s="10">
        <v>1</v>
      </c>
      <c r="D141" s="11">
        <v>9</v>
      </c>
    </row>
    <row r="142" spans="1:4" x14ac:dyDescent="0.25">
      <c r="A142">
        <v>90680</v>
      </c>
      <c r="B142" t="s">
        <v>25</v>
      </c>
      <c r="C142" s="10">
        <v>1</v>
      </c>
      <c r="D142" s="11">
        <v>8</v>
      </c>
    </row>
    <row r="143" spans="1:4" x14ac:dyDescent="0.25">
      <c r="A143">
        <v>90701</v>
      </c>
      <c r="B143" t="s">
        <v>25</v>
      </c>
      <c r="C143" s="10">
        <v>1</v>
      </c>
      <c r="D143" s="11">
        <v>8</v>
      </c>
    </row>
    <row r="144" spans="1:4" x14ac:dyDescent="0.25">
      <c r="A144">
        <v>90703</v>
      </c>
      <c r="B144" t="s">
        <v>25</v>
      </c>
      <c r="C144" s="10">
        <v>1</v>
      </c>
      <c r="D144" s="11">
        <v>8</v>
      </c>
    </row>
    <row r="145" spans="1:4" x14ac:dyDescent="0.25">
      <c r="A145">
        <v>90704</v>
      </c>
      <c r="B145" t="s">
        <v>25</v>
      </c>
      <c r="C145" s="10">
        <v>1</v>
      </c>
      <c r="D145" s="11">
        <v>6</v>
      </c>
    </row>
    <row r="146" spans="1:4" x14ac:dyDescent="0.25">
      <c r="A146">
        <v>90706</v>
      </c>
      <c r="B146" t="s">
        <v>25</v>
      </c>
      <c r="C146" s="10">
        <v>1</v>
      </c>
      <c r="D146" s="11">
        <v>8</v>
      </c>
    </row>
    <row r="147" spans="1:4" x14ac:dyDescent="0.25">
      <c r="A147">
        <v>90710</v>
      </c>
      <c r="B147" t="s">
        <v>25</v>
      </c>
      <c r="C147" s="10">
        <v>1</v>
      </c>
      <c r="D147" s="11">
        <v>6</v>
      </c>
    </row>
    <row r="148" spans="1:4" x14ac:dyDescent="0.25">
      <c r="A148">
        <v>90712</v>
      </c>
      <c r="B148" t="s">
        <v>25</v>
      </c>
      <c r="C148" s="10">
        <v>1</v>
      </c>
      <c r="D148" s="11">
        <v>8</v>
      </c>
    </row>
    <row r="149" spans="1:4" x14ac:dyDescent="0.25">
      <c r="A149">
        <v>90713</v>
      </c>
      <c r="B149" t="s">
        <v>25</v>
      </c>
      <c r="C149" s="10">
        <v>1</v>
      </c>
      <c r="D149" s="11">
        <v>8</v>
      </c>
    </row>
    <row r="150" spans="1:4" x14ac:dyDescent="0.25">
      <c r="A150">
        <v>90715</v>
      </c>
      <c r="B150" t="s">
        <v>25</v>
      </c>
      <c r="C150" s="10">
        <v>1</v>
      </c>
      <c r="D150" s="11">
        <v>8</v>
      </c>
    </row>
    <row r="151" spans="1:4" x14ac:dyDescent="0.25">
      <c r="A151">
        <v>90716</v>
      </c>
      <c r="B151" t="s">
        <v>25</v>
      </c>
      <c r="C151" s="10">
        <v>1</v>
      </c>
      <c r="D151" s="11">
        <v>8</v>
      </c>
    </row>
    <row r="152" spans="1:4" x14ac:dyDescent="0.25">
      <c r="A152">
        <v>90717</v>
      </c>
      <c r="B152" t="s">
        <v>25</v>
      </c>
      <c r="C152" s="10">
        <v>1</v>
      </c>
      <c r="D152" s="11">
        <v>6</v>
      </c>
    </row>
    <row r="153" spans="1:4" x14ac:dyDescent="0.25">
      <c r="A153">
        <v>90720</v>
      </c>
      <c r="B153" t="s">
        <v>25</v>
      </c>
      <c r="C153" s="10">
        <v>1</v>
      </c>
      <c r="D153" s="11">
        <v>8</v>
      </c>
    </row>
    <row r="154" spans="1:4" x14ac:dyDescent="0.25">
      <c r="A154">
        <v>90723</v>
      </c>
      <c r="B154" t="s">
        <v>25</v>
      </c>
      <c r="C154" s="10">
        <v>1</v>
      </c>
      <c r="D154" s="11">
        <v>8</v>
      </c>
    </row>
    <row r="155" spans="1:4" x14ac:dyDescent="0.25">
      <c r="A155">
        <v>90731</v>
      </c>
      <c r="B155" t="s">
        <v>25</v>
      </c>
      <c r="C155" s="10">
        <v>1</v>
      </c>
      <c r="D155" s="11">
        <v>6</v>
      </c>
    </row>
    <row r="156" spans="1:4" x14ac:dyDescent="0.25">
      <c r="A156">
        <v>90732</v>
      </c>
      <c r="B156" t="s">
        <v>25</v>
      </c>
      <c r="C156" s="10">
        <v>1</v>
      </c>
      <c r="D156" s="11">
        <v>6</v>
      </c>
    </row>
    <row r="157" spans="1:4" x14ac:dyDescent="0.25">
      <c r="A157">
        <v>90740</v>
      </c>
      <c r="B157" t="s">
        <v>25</v>
      </c>
      <c r="C157" s="10">
        <v>1</v>
      </c>
      <c r="D157" s="11">
        <v>6</v>
      </c>
    </row>
    <row r="158" spans="1:4" x14ac:dyDescent="0.25">
      <c r="A158">
        <v>90742</v>
      </c>
      <c r="B158" t="s">
        <v>25</v>
      </c>
      <c r="C158" s="10">
        <v>1</v>
      </c>
      <c r="D158" s="11">
        <v>6</v>
      </c>
    </row>
    <row r="159" spans="1:4" x14ac:dyDescent="0.25">
      <c r="A159">
        <v>90743</v>
      </c>
      <c r="B159" t="s">
        <v>25</v>
      </c>
      <c r="C159" s="10">
        <v>1</v>
      </c>
      <c r="D159" s="11">
        <v>6</v>
      </c>
    </row>
    <row r="160" spans="1:4" x14ac:dyDescent="0.25">
      <c r="A160">
        <v>90744</v>
      </c>
      <c r="B160" t="s">
        <v>25</v>
      </c>
      <c r="C160" s="10">
        <v>1</v>
      </c>
      <c r="D160" s="11">
        <v>6</v>
      </c>
    </row>
    <row r="161" spans="1:4" x14ac:dyDescent="0.25">
      <c r="A161">
        <v>90745</v>
      </c>
      <c r="B161" t="s">
        <v>25</v>
      </c>
      <c r="C161" s="10">
        <v>1</v>
      </c>
      <c r="D161" s="11">
        <v>6</v>
      </c>
    </row>
    <row r="162" spans="1:4" x14ac:dyDescent="0.25">
      <c r="A162">
        <v>90746</v>
      </c>
      <c r="B162" t="s">
        <v>25</v>
      </c>
      <c r="C162" s="10">
        <v>1</v>
      </c>
      <c r="D162" s="11">
        <v>8</v>
      </c>
    </row>
    <row r="163" spans="1:4" x14ac:dyDescent="0.25">
      <c r="A163">
        <v>90747</v>
      </c>
      <c r="B163" t="s">
        <v>25</v>
      </c>
      <c r="C163" s="10">
        <v>1</v>
      </c>
      <c r="D163" s="11">
        <v>8</v>
      </c>
    </row>
    <row r="164" spans="1:4" x14ac:dyDescent="0.25">
      <c r="A164">
        <v>90755</v>
      </c>
      <c r="B164" t="s">
        <v>25</v>
      </c>
      <c r="C164" s="10">
        <v>1</v>
      </c>
      <c r="D164" s="11">
        <v>6</v>
      </c>
    </row>
    <row r="165" spans="1:4" x14ac:dyDescent="0.25">
      <c r="A165">
        <v>90802</v>
      </c>
      <c r="B165" t="s">
        <v>25</v>
      </c>
      <c r="C165" s="10">
        <v>1</v>
      </c>
      <c r="D165" s="11">
        <v>6</v>
      </c>
    </row>
    <row r="166" spans="1:4" x14ac:dyDescent="0.25">
      <c r="A166">
        <v>90803</v>
      </c>
      <c r="B166" t="s">
        <v>25</v>
      </c>
      <c r="C166" s="10">
        <v>1</v>
      </c>
      <c r="D166" s="11">
        <v>6</v>
      </c>
    </row>
    <row r="167" spans="1:4" x14ac:dyDescent="0.25">
      <c r="A167">
        <v>90804</v>
      </c>
      <c r="B167" t="s">
        <v>25</v>
      </c>
      <c r="C167" s="10">
        <v>1</v>
      </c>
      <c r="D167" s="11">
        <v>6</v>
      </c>
    </row>
    <row r="168" spans="1:4" x14ac:dyDescent="0.25">
      <c r="A168">
        <v>90805</v>
      </c>
      <c r="B168" t="s">
        <v>25</v>
      </c>
      <c r="C168" s="10">
        <v>1</v>
      </c>
      <c r="D168" s="11">
        <v>8</v>
      </c>
    </row>
    <row r="169" spans="1:4" x14ac:dyDescent="0.25">
      <c r="A169">
        <v>90806</v>
      </c>
      <c r="B169" t="s">
        <v>25</v>
      </c>
      <c r="C169" s="10">
        <v>1</v>
      </c>
      <c r="D169" s="11">
        <v>6</v>
      </c>
    </row>
    <row r="170" spans="1:4" x14ac:dyDescent="0.25">
      <c r="A170">
        <v>90807</v>
      </c>
      <c r="B170" t="s">
        <v>25</v>
      </c>
      <c r="C170" s="10">
        <v>1</v>
      </c>
      <c r="D170" s="11">
        <v>8</v>
      </c>
    </row>
    <row r="171" spans="1:4" x14ac:dyDescent="0.25">
      <c r="A171">
        <v>90808</v>
      </c>
      <c r="B171" t="s">
        <v>25</v>
      </c>
      <c r="C171" s="10">
        <v>1</v>
      </c>
      <c r="D171" s="11">
        <v>8</v>
      </c>
    </row>
    <row r="172" spans="1:4" x14ac:dyDescent="0.25">
      <c r="A172">
        <v>90810</v>
      </c>
      <c r="B172" t="s">
        <v>25</v>
      </c>
      <c r="C172" s="10">
        <v>1</v>
      </c>
      <c r="D172" s="11">
        <v>6</v>
      </c>
    </row>
    <row r="173" spans="1:4" x14ac:dyDescent="0.25">
      <c r="A173">
        <v>90813</v>
      </c>
      <c r="B173" t="s">
        <v>25</v>
      </c>
      <c r="C173" s="10">
        <v>1</v>
      </c>
      <c r="D173" s="11">
        <v>6</v>
      </c>
    </row>
    <row r="174" spans="1:4" x14ac:dyDescent="0.25">
      <c r="A174">
        <v>90814</v>
      </c>
      <c r="B174" t="s">
        <v>25</v>
      </c>
      <c r="C174" s="10">
        <v>1</v>
      </c>
      <c r="D174" s="11">
        <v>6</v>
      </c>
    </row>
    <row r="175" spans="1:4" x14ac:dyDescent="0.25">
      <c r="A175">
        <v>90815</v>
      </c>
      <c r="B175" t="s">
        <v>25</v>
      </c>
      <c r="C175" s="10">
        <v>1</v>
      </c>
      <c r="D175" s="11">
        <v>6</v>
      </c>
    </row>
    <row r="176" spans="1:4" x14ac:dyDescent="0.25">
      <c r="A176">
        <v>90822</v>
      </c>
      <c r="B176" t="s">
        <v>25</v>
      </c>
      <c r="C176" s="10">
        <v>1</v>
      </c>
      <c r="D176" s="11">
        <v>6</v>
      </c>
    </row>
    <row r="177" spans="1:4" x14ac:dyDescent="0.25">
      <c r="A177">
        <v>90831</v>
      </c>
      <c r="B177" t="s">
        <v>25</v>
      </c>
      <c r="C177" s="10">
        <v>1</v>
      </c>
      <c r="D177" s="11">
        <v>6</v>
      </c>
    </row>
    <row r="178" spans="1:4" x14ac:dyDescent="0.25">
      <c r="A178" s="58">
        <v>90834</v>
      </c>
      <c r="B178" s="58" t="s">
        <v>25</v>
      </c>
      <c r="C178" s="10" t="s">
        <v>130</v>
      </c>
    </row>
    <row r="179" spans="1:4" x14ac:dyDescent="0.25">
      <c r="A179" s="58">
        <v>90840</v>
      </c>
      <c r="B179" s="58" t="s">
        <v>25</v>
      </c>
      <c r="C179" s="10" t="s">
        <v>130</v>
      </c>
    </row>
    <row r="180" spans="1:4" x14ac:dyDescent="0.25">
      <c r="A180" s="58">
        <v>90844</v>
      </c>
      <c r="B180" s="58" t="s">
        <v>25</v>
      </c>
      <c r="C180" s="10" t="s">
        <v>130</v>
      </c>
    </row>
    <row r="181" spans="1:4" x14ac:dyDescent="0.25">
      <c r="A181">
        <v>91001</v>
      </c>
      <c r="B181" t="s">
        <v>25</v>
      </c>
      <c r="C181" s="10">
        <v>1</v>
      </c>
      <c r="D181" s="11">
        <v>9</v>
      </c>
    </row>
    <row r="182" spans="1:4" x14ac:dyDescent="0.25">
      <c r="A182">
        <v>91006</v>
      </c>
      <c r="B182" t="s">
        <v>25</v>
      </c>
      <c r="C182" s="10">
        <v>1</v>
      </c>
      <c r="D182" s="11">
        <v>9</v>
      </c>
    </row>
    <row r="183" spans="1:4" x14ac:dyDescent="0.25">
      <c r="A183">
        <v>91007</v>
      </c>
      <c r="B183" t="s">
        <v>25</v>
      </c>
      <c r="C183" s="10">
        <v>1</v>
      </c>
      <c r="D183" s="11">
        <v>9</v>
      </c>
    </row>
    <row r="184" spans="1:4" x14ac:dyDescent="0.25">
      <c r="A184">
        <v>91008</v>
      </c>
      <c r="B184" t="s">
        <v>25</v>
      </c>
      <c r="C184" s="10">
        <v>1</v>
      </c>
      <c r="D184" s="11">
        <v>9</v>
      </c>
    </row>
    <row r="185" spans="1:4" x14ac:dyDescent="0.25">
      <c r="A185">
        <v>91010</v>
      </c>
      <c r="B185" t="s">
        <v>25</v>
      </c>
      <c r="C185" s="10">
        <v>1</v>
      </c>
      <c r="D185" s="11">
        <v>9</v>
      </c>
    </row>
    <row r="186" spans="1:4" x14ac:dyDescent="0.25">
      <c r="A186">
        <v>91011</v>
      </c>
      <c r="B186" t="s">
        <v>25</v>
      </c>
      <c r="C186" s="10">
        <v>1</v>
      </c>
      <c r="D186" s="11">
        <v>9</v>
      </c>
    </row>
    <row r="187" spans="1:4" x14ac:dyDescent="0.25">
      <c r="A187">
        <v>91016</v>
      </c>
      <c r="B187" t="s">
        <v>25</v>
      </c>
      <c r="C187" s="10">
        <v>1</v>
      </c>
      <c r="D187" s="11">
        <v>9</v>
      </c>
    </row>
    <row r="188" spans="1:4" x14ac:dyDescent="0.25">
      <c r="A188">
        <v>91020</v>
      </c>
      <c r="B188" t="s">
        <v>25</v>
      </c>
      <c r="C188" s="10">
        <v>1</v>
      </c>
      <c r="D188" s="11">
        <v>9</v>
      </c>
    </row>
    <row r="189" spans="1:4" x14ac:dyDescent="0.25">
      <c r="A189">
        <v>91024</v>
      </c>
      <c r="B189" t="s">
        <v>25</v>
      </c>
      <c r="C189" s="10">
        <v>1</v>
      </c>
      <c r="D189" s="11">
        <v>9</v>
      </c>
    </row>
    <row r="190" spans="1:4" x14ac:dyDescent="0.25">
      <c r="A190">
        <v>91030</v>
      </c>
      <c r="B190" t="s">
        <v>25</v>
      </c>
      <c r="C190" s="10">
        <v>1</v>
      </c>
      <c r="D190" s="11">
        <v>9</v>
      </c>
    </row>
    <row r="191" spans="1:4" x14ac:dyDescent="0.25">
      <c r="A191">
        <v>91040</v>
      </c>
      <c r="B191" t="s">
        <v>25</v>
      </c>
      <c r="C191" s="10">
        <v>1</v>
      </c>
      <c r="D191" s="11">
        <v>16</v>
      </c>
    </row>
    <row r="192" spans="1:4" x14ac:dyDescent="0.25">
      <c r="A192">
        <v>91042</v>
      </c>
      <c r="B192" t="s">
        <v>25</v>
      </c>
      <c r="C192" s="10">
        <v>1</v>
      </c>
      <c r="D192" s="11">
        <v>16</v>
      </c>
    </row>
    <row r="193" spans="1:4" x14ac:dyDescent="0.25">
      <c r="A193">
        <v>91046</v>
      </c>
      <c r="B193" t="s">
        <v>25</v>
      </c>
      <c r="C193" s="10">
        <v>1</v>
      </c>
      <c r="D193" s="11">
        <v>9</v>
      </c>
    </row>
    <row r="194" spans="1:4" x14ac:dyDescent="0.25">
      <c r="A194">
        <v>91101</v>
      </c>
      <c r="B194" t="s">
        <v>25</v>
      </c>
      <c r="C194" s="10">
        <v>1</v>
      </c>
      <c r="D194" s="11">
        <v>9</v>
      </c>
    </row>
    <row r="195" spans="1:4" x14ac:dyDescent="0.25">
      <c r="A195">
        <v>91103</v>
      </c>
      <c r="B195" t="s">
        <v>25</v>
      </c>
      <c r="C195" s="10">
        <v>1</v>
      </c>
      <c r="D195" s="11">
        <v>9</v>
      </c>
    </row>
    <row r="196" spans="1:4" x14ac:dyDescent="0.25">
      <c r="A196">
        <v>91104</v>
      </c>
      <c r="B196" t="s">
        <v>25</v>
      </c>
      <c r="C196" s="10">
        <v>1</v>
      </c>
      <c r="D196" s="11">
        <v>9</v>
      </c>
    </row>
    <row r="197" spans="1:4" x14ac:dyDescent="0.25">
      <c r="A197">
        <v>91105</v>
      </c>
      <c r="B197" t="s">
        <v>25</v>
      </c>
      <c r="C197" s="10">
        <v>1</v>
      </c>
      <c r="D197" s="11">
        <v>9</v>
      </c>
    </row>
    <row r="198" spans="1:4" x14ac:dyDescent="0.25">
      <c r="A198">
        <v>91106</v>
      </c>
      <c r="B198" t="s">
        <v>25</v>
      </c>
      <c r="C198" s="10">
        <v>1</v>
      </c>
      <c r="D198" s="11">
        <v>9</v>
      </c>
    </row>
    <row r="199" spans="1:4" x14ac:dyDescent="0.25">
      <c r="A199">
        <v>91107</v>
      </c>
      <c r="B199" t="s">
        <v>25</v>
      </c>
      <c r="C199" s="10">
        <v>1</v>
      </c>
      <c r="D199" s="11">
        <v>9</v>
      </c>
    </row>
    <row r="200" spans="1:4" x14ac:dyDescent="0.25">
      <c r="A200">
        <v>91108</v>
      </c>
      <c r="B200" t="s">
        <v>25</v>
      </c>
      <c r="C200" s="10">
        <v>1</v>
      </c>
      <c r="D200" s="11">
        <v>9</v>
      </c>
    </row>
    <row r="201" spans="1:4" x14ac:dyDescent="0.25">
      <c r="A201" s="58">
        <v>91188</v>
      </c>
      <c r="B201" s="58" t="s">
        <v>25</v>
      </c>
      <c r="C201" s="10" t="s">
        <v>130</v>
      </c>
    </row>
    <row r="202" spans="1:4" x14ac:dyDescent="0.25">
      <c r="A202">
        <v>91201</v>
      </c>
      <c r="B202" t="s">
        <v>25</v>
      </c>
      <c r="C202" s="10">
        <v>1</v>
      </c>
      <c r="D202" s="11">
        <v>9</v>
      </c>
    </row>
    <row r="203" spans="1:4" x14ac:dyDescent="0.25">
      <c r="A203">
        <v>91202</v>
      </c>
      <c r="B203" t="s">
        <v>25</v>
      </c>
      <c r="C203" s="10">
        <v>1</v>
      </c>
      <c r="D203" s="11">
        <v>9</v>
      </c>
    </row>
    <row r="204" spans="1:4" x14ac:dyDescent="0.25">
      <c r="A204">
        <v>91203</v>
      </c>
      <c r="B204" t="s">
        <v>25</v>
      </c>
      <c r="C204" s="10">
        <v>1</v>
      </c>
      <c r="D204" s="11">
        <v>9</v>
      </c>
    </row>
    <row r="205" spans="1:4" x14ac:dyDescent="0.25">
      <c r="A205">
        <v>91204</v>
      </c>
      <c r="B205" t="s">
        <v>25</v>
      </c>
      <c r="C205" s="10">
        <v>1</v>
      </c>
      <c r="D205" s="11">
        <v>9</v>
      </c>
    </row>
    <row r="206" spans="1:4" x14ac:dyDescent="0.25">
      <c r="A206">
        <v>91205</v>
      </c>
      <c r="B206" t="s">
        <v>25</v>
      </c>
      <c r="C206" s="10">
        <v>1</v>
      </c>
      <c r="D206" s="11">
        <v>9</v>
      </c>
    </row>
    <row r="207" spans="1:4" x14ac:dyDescent="0.25">
      <c r="A207">
        <v>91206</v>
      </c>
      <c r="B207" t="s">
        <v>25</v>
      </c>
      <c r="C207" s="10">
        <v>1</v>
      </c>
      <c r="D207" s="11">
        <v>9</v>
      </c>
    </row>
    <row r="208" spans="1:4" x14ac:dyDescent="0.25">
      <c r="A208">
        <v>91207</v>
      </c>
      <c r="B208" t="s">
        <v>25</v>
      </c>
      <c r="C208" s="10">
        <v>1</v>
      </c>
      <c r="D208" s="11">
        <v>9</v>
      </c>
    </row>
    <row r="209" spans="1:4" x14ac:dyDescent="0.25">
      <c r="A209">
        <v>91208</v>
      </c>
      <c r="B209" t="s">
        <v>25</v>
      </c>
      <c r="C209" s="10">
        <v>1</v>
      </c>
      <c r="D209" s="11">
        <v>9</v>
      </c>
    </row>
    <row r="210" spans="1:4" x14ac:dyDescent="0.25">
      <c r="A210">
        <v>91210</v>
      </c>
      <c r="B210" t="s">
        <v>25</v>
      </c>
      <c r="C210" s="10">
        <v>1</v>
      </c>
      <c r="D210" s="11">
        <v>9</v>
      </c>
    </row>
    <row r="211" spans="1:4" x14ac:dyDescent="0.25">
      <c r="A211">
        <v>91214</v>
      </c>
      <c r="B211" t="s">
        <v>25</v>
      </c>
      <c r="C211" s="10">
        <v>1</v>
      </c>
      <c r="D211" s="11">
        <v>9</v>
      </c>
    </row>
    <row r="212" spans="1:4" x14ac:dyDescent="0.25">
      <c r="A212">
        <v>91301</v>
      </c>
      <c r="B212" t="s">
        <v>25</v>
      </c>
      <c r="C212" s="10">
        <v>1</v>
      </c>
      <c r="D212" s="11">
        <v>9</v>
      </c>
    </row>
    <row r="213" spans="1:4" x14ac:dyDescent="0.25">
      <c r="A213">
        <v>91302</v>
      </c>
      <c r="B213" t="s">
        <v>25</v>
      </c>
      <c r="C213" s="10">
        <v>1</v>
      </c>
      <c r="D213" s="11">
        <v>9</v>
      </c>
    </row>
    <row r="214" spans="1:4" x14ac:dyDescent="0.25">
      <c r="A214">
        <v>91303</v>
      </c>
      <c r="B214" t="s">
        <v>25</v>
      </c>
      <c r="C214" s="10">
        <v>1</v>
      </c>
      <c r="D214" s="11">
        <v>9</v>
      </c>
    </row>
    <row r="215" spans="1:4" x14ac:dyDescent="0.25">
      <c r="A215">
        <v>91304</v>
      </c>
      <c r="B215" t="s">
        <v>25</v>
      </c>
      <c r="C215" s="10">
        <v>1</v>
      </c>
      <c r="D215" s="11">
        <v>9</v>
      </c>
    </row>
    <row r="216" spans="1:4" x14ac:dyDescent="0.25">
      <c r="A216">
        <v>91306</v>
      </c>
      <c r="B216" t="s">
        <v>25</v>
      </c>
      <c r="C216" s="10">
        <v>1</v>
      </c>
      <c r="D216" s="11">
        <v>9</v>
      </c>
    </row>
    <row r="217" spans="1:4" x14ac:dyDescent="0.25">
      <c r="A217">
        <v>91307</v>
      </c>
      <c r="B217" t="s">
        <v>25</v>
      </c>
      <c r="C217" s="10">
        <v>1</v>
      </c>
      <c r="D217" s="11">
        <v>9</v>
      </c>
    </row>
    <row r="218" spans="1:4" x14ac:dyDescent="0.25">
      <c r="A218">
        <v>91311</v>
      </c>
      <c r="B218" t="s">
        <v>25</v>
      </c>
      <c r="C218" s="10">
        <v>1</v>
      </c>
      <c r="D218" s="11">
        <v>9</v>
      </c>
    </row>
    <row r="219" spans="1:4" x14ac:dyDescent="0.25">
      <c r="A219">
        <v>91316</v>
      </c>
      <c r="B219" t="s">
        <v>25</v>
      </c>
      <c r="C219" s="10">
        <v>1</v>
      </c>
      <c r="D219" s="11">
        <v>9</v>
      </c>
    </row>
    <row r="220" spans="1:4" x14ac:dyDescent="0.25">
      <c r="A220">
        <v>91320</v>
      </c>
      <c r="B220" t="s">
        <v>25</v>
      </c>
      <c r="C220" s="10">
        <v>1</v>
      </c>
      <c r="D220" s="11">
        <v>6</v>
      </c>
    </row>
    <row r="221" spans="1:4" x14ac:dyDescent="0.25">
      <c r="A221">
        <v>91321</v>
      </c>
      <c r="B221" t="s">
        <v>25</v>
      </c>
      <c r="C221" s="10">
        <v>1</v>
      </c>
      <c r="D221" s="11">
        <v>9</v>
      </c>
    </row>
    <row r="222" spans="1:4" x14ac:dyDescent="0.25">
      <c r="A222">
        <v>91324</v>
      </c>
      <c r="B222" t="s">
        <v>25</v>
      </c>
      <c r="C222" s="10">
        <v>1</v>
      </c>
      <c r="D222" s="11">
        <v>9</v>
      </c>
    </row>
    <row r="223" spans="1:4" x14ac:dyDescent="0.25">
      <c r="A223">
        <v>91325</v>
      </c>
      <c r="B223" t="s">
        <v>25</v>
      </c>
      <c r="C223" s="10">
        <v>1</v>
      </c>
      <c r="D223" s="11">
        <v>9</v>
      </c>
    </row>
    <row r="224" spans="1:4" x14ac:dyDescent="0.25">
      <c r="A224">
        <v>91326</v>
      </c>
      <c r="B224" t="s">
        <v>25</v>
      </c>
      <c r="C224" s="10">
        <v>1</v>
      </c>
      <c r="D224" s="11">
        <v>9</v>
      </c>
    </row>
    <row r="225" spans="1:11" x14ac:dyDescent="0.25">
      <c r="A225">
        <v>91330</v>
      </c>
      <c r="B225" t="s">
        <v>25</v>
      </c>
      <c r="C225" s="10">
        <v>1</v>
      </c>
      <c r="D225" s="11">
        <v>9</v>
      </c>
    </row>
    <row r="226" spans="1:11" x14ac:dyDescent="0.25">
      <c r="A226">
        <v>91331</v>
      </c>
      <c r="B226" t="s">
        <v>25</v>
      </c>
      <c r="C226" s="10">
        <v>1</v>
      </c>
      <c r="D226" s="11">
        <v>9</v>
      </c>
      <c r="K226" s="14"/>
    </row>
    <row r="227" spans="1:11" x14ac:dyDescent="0.25">
      <c r="A227">
        <v>91335</v>
      </c>
      <c r="B227" t="s">
        <v>25</v>
      </c>
      <c r="C227" s="10">
        <v>1</v>
      </c>
      <c r="D227" s="11">
        <v>9</v>
      </c>
      <c r="K227" s="14"/>
    </row>
    <row r="228" spans="1:11" x14ac:dyDescent="0.25">
      <c r="A228">
        <v>91340</v>
      </c>
      <c r="B228" t="s">
        <v>25</v>
      </c>
      <c r="C228" s="10">
        <v>1</v>
      </c>
      <c r="D228" s="11">
        <v>9</v>
      </c>
      <c r="K228" s="14"/>
    </row>
    <row r="229" spans="1:11" x14ac:dyDescent="0.25">
      <c r="A229">
        <v>91342</v>
      </c>
      <c r="B229" t="s">
        <v>25</v>
      </c>
      <c r="C229" s="10">
        <v>1</v>
      </c>
      <c r="D229" s="11">
        <v>9</v>
      </c>
      <c r="K229" s="14"/>
    </row>
    <row r="230" spans="1:11" x14ac:dyDescent="0.25">
      <c r="A230">
        <v>91343</v>
      </c>
      <c r="B230" t="s">
        <v>25</v>
      </c>
      <c r="C230" s="10">
        <v>1</v>
      </c>
      <c r="D230" s="11">
        <v>9</v>
      </c>
      <c r="K230" s="14"/>
    </row>
    <row r="231" spans="1:11" x14ac:dyDescent="0.25">
      <c r="A231">
        <v>91344</v>
      </c>
      <c r="B231" t="s">
        <v>25</v>
      </c>
      <c r="C231" s="10">
        <v>1</v>
      </c>
      <c r="D231" s="11">
        <v>9</v>
      </c>
      <c r="K231" s="14"/>
    </row>
    <row r="232" spans="1:11" x14ac:dyDescent="0.25">
      <c r="A232">
        <v>91345</v>
      </c>
      <c r="B232" t="s">
        <v>25</v>
      </c>
      <c r="C232" s="10">
        <v>1</v>
      </c>
      <c r="D232" s="11">
        <v>9</v>
      </c>
      <c r="K232" s="14"/>
    </row>
    <row r="233" spans="1:11" x14ac:dyDescent="0.25">
      <c r="A233">
        <v>91350</v>
      </c>
      <c r="B233" t="s">
        <v>25</v>
      </c>
      <c r="C233" s="10">
        <v>1</v>
      </c>
      <c r="D233" s="11">
        <v>9</v>
      </c>
      <c r="K233" s="14"/>
    </row>
    <row r="234" spans="1:11" x14ac:dyDescent="0.25">
      <c r="A234">
        <v>91351</v>
      </c>
      <c r="B234" t="s">
        <v>25</v>
      </c>
      <c r="C234" s="10">
        <v>1</v>
      </c>
      <c r="D234" s="11">
        <v>9</v>
      </c>
      <c r="K234" s="14"/>
    </row>
    <row r="235" spans="1:11" x14ac:dyDescent="0.25">
      <c r="A235">
        <v>91352</v>
      </c>
      <c r="B235" t="s">
        <v>25</v>
      </c>
      <c r="C235" s="10">
        <v>1</v>
      </c>
      <c r="D235" s="11">
        <v>9</v>
      </c>
      <c r="K235" s="14"/>
    </row>
    <row r="236" spans="1:11" x14ac:dyDescent="0.25">
      <c r="A236">
        <v>91354</v>
      </c>
      <c r="B236" t="s">
        <v>25</v>
      </c>
      <c r="C236" s="10">
        <v>1</v>
      </c>
      <c r="D236" s="11">
        <v>9</v>
      </c>
      <c r="K236" s="14"/>
    </row>
    <row r="237" spans="1:11" x14ac:dyDescent="0.25">
      <c r="A237">
        <v>91355</v>
      </c>
      <c r="B237" t="s">
        <v>25</v>
      </c>
      <c r="C237" s="10">
        <v>1</v>
      </c>
      <c r="D237" s="11">
        <v>9</v>
      </c>
      <c r="K237" s="14"/>
    </row>
    <row r="238" spans="1:11" x14ac:dyDescent="0.25">
      <c r="A238">
        <v>91356</v>
      </c>
      <c r="B238" t="s">
        <v>25</v>
      </c>
      <c r="C238" s="10">
        <v>1</v>
      </c>
      <c r="D238" s="11">
        <v>9</v>
      </c>
      <c r="K238" s="14"/>
    </row>
    <row r="239" spans="1:11" x14ac:dyDescent="0.25">
      <c r="A239">
        <v>91360</v>
      </c>
      <c r="B239" t="s">
        <v>25</v>
      </c>
      <c r="C239" s="10">
        <v>1</v>
      </c>
      <c r="D239" s="11">
        <v>9</v>
      </c>
      <c r="K239" s="14"/>
    </row>
    <row r="240" spans="1:11" x14ac:dyDescent="0.25">
      <c r="A240">
        <v>91361</v>
      </c>
      <c r="B240" t="s">
        <v>25</v>
      </c>
      <c r="C240" s="10">
        <v>1</v>
      </c>
      <c r="D240" s="11">
        <v>9</v>
      </c>
      <c r="K240" s="14"/>
    </row>
    <row r="241" spans="1:11" x14ac:dyDescent="0.25">
      <c r="A241">
        <v>91362</v>
      </c>
      <c r="B241" t="s">
        <v>25</v>
      </c>
      <c r="C241" s="10">
        <v>1</v>
      </c>
      <c r="D241" s="11">
        <v>9</v>
      </c>
      <c r="K241" s="14"/>
    </row>
    <row r="242" spans="1:11" x14ac:dyDescent="0.25">
      <c r="A242">
        <v>91364</v>
      </c>
      <c r="B242" t="s">
        <v>25</v>
      </c>
      <c r="C242" s="10">
        <v>1</v>
      </c>
      <c r="D242" s="11">
        <v>9</v>
      </c>
      <c r="K242" s="14"/>
    </row>
    <row r="243" spans="1:11" x14ac:dyDescent="0.25">
      <c r="A243">
        <v>91367</v>
      </c>
      <c r="B243" t="s">
        <v>25</v>
      </c>
      <c r="C243" s="10">
        <v>1</v>
      </c>
      <c r="D243" s="11">
        <v>9</v>
      </c>
      <c r="K243" s="14"/>
    </row>
    <row r="244" spans="1:11" x14ac:dyDescent="0.25">
      <c r="A244">
        <v>91371</v>
      </c>
      <c r="B244" t="s">
        <v>25</v>
      </c>
      <c r="C244" s="10">
        <v>1</v>
      </c>
      <c r="D244" s="11">
        <v>9</v>
      </c>
      <c r="K244" s="14"/>
    </row>
    <row r="245" spans="1:11" x14ac:dyDescent="0.25">
      <c r="A245">
        <v>91377</v>
      </c>
      <c r="B245" t="s">
        <v>25</v>
      </c>
      <c r="C245" s="10">
        <v>1</v>
      </c>
      <c r="D245" s="11">
        <v>9</v>
      </c>
      <c r="K245" s="14"/>
    </row>
    <row r="246" spans="1:11" x14ac:dyDescent="0.25">
      <c r="A246">
        <v>91381</v>
      </c>
      <c r="B246" t="s">
        <v>25</v>
      </c>
      <c r="C246" s="10">
        <v>1</v>
      </c>
      <c r="D246" s="11">
        <v>9</v>
      </c>
      <c r="K246" s="14"/>
    </row>
    <row r="247" spans="1:11" x14ac:dyDescent="0.25">
      <c r="A247" s="58">
        <v>91383</v>
      </c>
      <c r="B247" s="58" t="s">
        <v>25</v>
      </c>
      <c r="C247" s="10" t="s">
        <v>130</v>
      </c>
      <c r="K247" s="14"/>
    </row>
    <row r="248" spans="1:11" x14ac:dyDescent="0.25">
      <c r="A248">
        <v>91384</v>
      </c>
      <c r="B248" t="s">
        <v>25</v>
      </c>
      <c r="C248" s="10">
        <v>1</v>
      </c>
      <c r="D248" s="11">
        <v>9</v>
      </c>
      <c r="K248" s="14"/>
    </row>
    <row r="249" spans="1:11" x14ac:dyDescent="0.25">
      <c r="A249">
        <v>91387</v>
      </c>
      <c r="B249" t="s">
        <v>25</v>
      </c>
      <c r="C249" s="10">
        <v>1</v>
      </c>
      <c r="D249" s="11">
        <v>9</v>
      </c>
      <c r="K249" s="14"/>
    </row>
    <row r="250" spans="1:11" x14ac:dyDescent="0.25">
      <c r="A250">
        <v>91390</v>
      </c>
      <c r="B250" t="s">
        <v>25</v>
      </c>
      <c r="C250" s="10">
        <v>0.99445214636016277</v>
      </c>
      <c r="D250" s="11">
        <v>16</v>
      </c>
      <c r="K250" s="14"/>
    </row>
    <row r="251" spans="1:11" x14ac:dyDescent="0.25">
      <c r="A251">
        <v>91390</v>
      </c>
      <c r="B251" t="s">
        <v>26</v>
      </c>
      <c r="C251" s="10">
        <v>5.5478536398372294E-3</v>
      </c>
      <c r="D251" s="11">
        <v>16</v>
      </c>
      <c r="K251" s="14"/>
    </row>
    <row r="252" spans="1:11" x14ac:dyDescent="0.25">
      <c r="A252">
        <v>91401</v>
      </c>
      <c r="B252" t="s">
        <v>25</v>
      </c>
      <c r="C252" s="10">
        <v>1</v>
      </c>
      <c r="D252" s="11">
        <v>9</v>
      </c>
      <c r="K252" s="14"/>
    </row>
    <row r="253" spans="1:11" x14ac:dyDescent="0.25">
      <c r="A253">
        <v>91402</v>
      </c>
      <c r="B253" t="s">
        <v>25</v>
      </c>
      <c r="C253" s="10">
        <v>1</v>
      </c>
      <c r="D253" s="11">
        <v>9</v>
      </c>
      <c r="K253" s="14"/>
    </row>
    <row r="254" spans="1:11" x14ac:dyDescent="0.25">
      <c r="A254">
        <v>91403</v>
      </c>
      <c r="B254" t="s">
        <v>25</v>
      </c>
      <c r="C254" s="10">
        <v>1</v>
      </c>
      <c r="D254" s="11">
        <v>9</v>
      </c>
      <c r="K254" s="14"/>
    </row>
    <row r="255" spans="1:11" x14ac:dyDescent="0.25">
      <c r="A255">
        <v>91405</v>
      </c>
      <c r="B255" t="s">
        <v>25</v>
      </c>
      <c r="C255" s="10">
        <v>1</v>
      </c>
      <c r="D255" s="11">
        <v>9</v>
      </c>
      <c r="K255" s="14"/>
    </row>
    <row r="256" spans="1:11" x14ac:dyDescent="0.25">
      <c r="A256">
        <v>91406</v>
      </c>
      <c r="B256" t="s">
        <v>25</v>
      </c>
      <c r="C256" s="10">
        <v>1</v>
      </c>
      <c r="D256" s="11">
        <v>9</v>
      </c>
      <c r="K256" s="14"/>
    </row>
    <row r="257" spans="1:11" x14ac:dyDescent="0.25">
      <c r="A257">
        <v>91411</v>
      </c>
      <c r="B257" t="s">
        <v>25</v>
      </c>
      <c r="C257" s="10">
        <v>1</v>
      </c>
      <c r="D257" s="11">
        <v>9</v>
      </c>
      <c r="K257" s="14"/>
    </row>
    <row r="258" spans="1:11" x14ac:dyDescent="0.25">
      <c r="A258">
        <v>91423</v>
      </c>
      <c r="B258" t="s">
        <v>25</v>
      </c>
      <c r="C258" s="10">
        <v>1</v>
      </c>
      <c r="D258" s="11">
        <v>9</v>
      </c>
      <c r="K258" s="14"/>
    </row>
    <row r="259" spans="1:11" x14ac:dyDescent="0.25">
      <c r="A259">
        <v>91436</v>
      </c>
      <c r="B259" t="s">
        <v>25</v>
      </c>
      <c r="C259" s="10">
        <v>1</v>
      </c>
      <c r="D259" s="11">
        <v>9</v>
      </c>
      <c r="K259" s="14"/>
    </row>
    <row r="260" spans="1:11" x14ac:dyDescent="0.25">
      <c r="A260">
        <v>91501</v>
      </c>
      <c r="B260" t="s">
        <v>25</v>
      </c>
      <c r="C260" s="10">
        <v>1</v>
      </c>
      <c r="D260" s="11">
        <v>9</v>
      </c>
      <c r="K260" s="14"/>
    </row>
    <row r="261" spans="1:11" x14ac:dyDescent="0.25">
      <c r="A261">
        <v>91502</v>
      </c>
      <c r="B261" t="s">
        <v>25</v>
      </c>
      <c r="C261" s="10">
        <v>1</v>
      </c>
      <c r="D261" s="11">
        <v>9</v>
      </c>
      <c r="K261" s="14"/>
    </row>
    <row r="262" spans="1:11" x14ac:dyDescent="0.25">
      <c r="A262">
        <v>91504</v>
      </c>
      <c r="B262" t="s">
        <v>25</v>
      </c>
      <c r="C262" s="10">
        <v>1</v>
      </c>
      <c r="D262" s="11">
        <v>9</v>
      </c>
      <c r="K262" s="14"/>
    </row>
    <row r="263" spans="1:11" x14ac:dyDescent="0.25">
      <c r="A263">
        <v>91505</v>
      </c>
      <c r="B263" t="s">
        <v>25</v>
      </c>
      <c r="C263" s="10">
        <v>1</v>
      </c>
      <c r="D263" s="11">
        <v>9</v>
      </c>
      <c r="K263" s="14"/>
    </row>
    <row r="264" spans="1:11" x14ac:dyDescent="0.25">
      <c r="A264">
        <v>91506</v>
      </c>
      <c r="B264" t="s">
        <v>25</v>
      </c>
      <c r="C264" s="10">
        <v>1</v>
      </c>
      <c r="D264" s="11">
        <v>9</v>
      </c>
      <c r="K264" s="14"/>
    </row>
    <row r="265" spans="1:11" x14ac:dyDescent="0.25">
      <c r="A265" s="58">
        <v>91521</v>
      </c>
      <c r="B265" s="58" t="s">
        <v>25</v>
      </c>
      <c r="C265" s="10" t="s">
        <v>130</v>
      </c>
      <c r="K265" s="14"/>
    </row>
    <row r="266" spans="1:11" x14ac:dyDescent="0.25">
      <c r="A266" s="58">
        <v>91522</v>
      </c>
      <c r="B266" s="58" t="s">
        <v>25</v>
      </c>
      <c r="C266" s="10" t="s">
        <v>130</v>
      </c>
      <c r="K266" s="14"/>
    </row>
    <row r="267" spans="1:11" x14ac:dyDescent="0.25">
      <c r="A267">
        <v>91601</v>
      </c>
      <c r="B267" t="s">
        <v>25</v>
      </c>
      <c r="C267" s="10">
        <v>1</v>
      </c>
      <c r="D267" s="11">
        <v>9</v>
      </c>
      <c r="K267" s="14"/>
    </row>
    <row r="268" spans="1:11" x14ac:dyDescent="0.25">
      <c r="A268">
        <v>91602</v>
      </c>
      <c r="B268" t="s">
        <v>25</v>
      </c>
      <c r="C268" s="10">
        <v>1</v>
      </c>
      <c r="D268" s="11">
        <v>9</v>
      </c>
      <c r="K268" s="14"/>
    </row>
    <row r="269" spans="1:11" x14ac:dyDescent="0.25">
      <c r="A269">
        <v>91604</v>
      </c>
      <c r="B269" t="s">
        <v>25</v>
      </c>
      <c r="C269" s="10">
        <v>1</v>
      </c>
      <c r="D269" s="11">
        <v>9</v>
      </c>
      <c r="K269" s="14"/>
    </row>
    <row r="270" spans="1:11" x14ac:dyDescent="0.25">
      <c r="A270">
        <v>91605</v>
      </c>
      <c r="B270" t="s">
        <v>25</v>
      </c>
      <c r="C270" s="10">
        <v>1</v>
      </c>
      <c r="D270" s="11">
        <v>9</v>
      </c>
      <c r="K270" s="14"/>
    </row>
    <row r="271" spans="1:11" x14ac:dyDescent="0.25">
      <c r="A271">
        <v>91606</v>
      </c>
      <c r="B271" t="s">
        <v>25</v>
      </c>
      <c r="C271" s="10">
        <v>1</v>
      </c>
      <c r="D271" s="11">
        <v>9</v>
      </c>
      <c r="K271" s="14"/>
    </row>
    <row r="272" spans="1:11" x14ac:dyDescent="0.25">
      <c r="A272">
        <v>91607</v>
      </c>
      <c r="B272" t="s">
        <v>25</v>
      </c>
      <c r="C272" s="10">
        <v>1</v>
      </c>
      <c r="D272" s="11">
        <v>9</v>
      </c>
      <c r="K272" s="14"/>
    </row>
    <row r="273" spans="1:11" x14ac:dyDescent="0.25">
      <c r="A273">
        <v>91608</v>
      </c>
      <c r="B273" t="s">
        <v>25</v>
      </c>
      <c r="C273" s="10">
        <v>1</v>
      </c>
      <c r="D273" s="11">
        <v>9</v>
      </c>
      <c r="K273" s="14"/>
    </row>
    <row r="274" spans="1:11" x14ac:dyDescent="0.25">
      <c r="A274">
        <v>91701</v>
      </c>
      <c r="B274" t="s">
        <v>25</v>
      </c>
      <c r="C274" s="10">
        <v>1</v>
      </c>
      <c r="D274" s="11">
        <v>10</v>
      </c>
      <c r="K274" s="14"/>
    </row>
    <row r="275" spans="1:11" x14ac:dyDescent="0.25">
      <c r="A275">
        <v>91702</v>
      </c>
      <c r="B275" t="s">
        <v>25</v>
      </c>
      <c r="C275" s="10">
        <v>0.97705568972813284</v>
      </c>
      <c r="D275" s="11">
        <v>9</v>
      </c>
      <c r="K275" s="14"/>
    </row>
    <row r="276" spans="1:11" x14ac:dyDescent="0.25">
      <c r="A276">
        <v>91702</v>
      </c>
      <c r="B276" t="s">
        <v>26</v>
      </c>
      <c r="C276" s="10">
        <v>2.2944310271867198E-2</v>
      </c>
      <c r="D276" s="11">
        <v>9</v>
      </c>
      <c r="K276" s="14"/>
    </row>
    <row r="277" spans="1:11" x14ac:dyDescent="0.25">
      <c r="A277">
        <v>91706</v>
      </c>
      <c r="B277" t="s">
        <v>25</v>
      </c>
      <c r="C277" s="10">
        <v>1</v>
      </c>
      <c r="D277" s="11">
        <v>9</v>
      </c>
      <c r="K277" s="14"/>
    </row>
    <row r="278" spans="1:11" x14ac:dyDescent="0.25">
      <c r="A278">
        <v>91708</v>
      </c>
      <c r="B278" t="s">
        <v>25</v>
      </c>
      <c r="C278" s="10">
        <v>1</v>
      </c>
      <c r="D278" s="11">
        <v>10</v>
      </c>
      <c r="K278" s="14"/>
    </row>
    <row r="279" spans="1:11" x14ac:dyDescent="0.25">
      <c r="A279">
        <v>91709</v>
      </c>
      <c r="B279" t="s">
        <v>25</v>
      </c>
      <c r="C279" s="10">
        <v>1</v>
      </c>
      <c r="D279" s="11">
        <v>10</v>
      </c>
      <c r="K279" s="14"/>
    </row>
    <row r="280" spans="1:11" x14ac:dyDescent="0.25">
      <c r="A280">
        <v>91710</v>
      </c>
      <c r="B280" t="s">
        <v>25</v>
      </c>
      <c r="C280" s="10">
        <v>1</v>
      </c>
      <c r="D280" s="11">
        <v>10</v>
      </c>
      <c r="K280" s="14"/>
    </row>
    <row r="281" spans="1:11" x14ac:dyDescent="0.25">
      <c r="A281">
        <v>91711</v>
      </c>
      <c r="B281" t="s">
        <v>25</v>
      </c>
      <c r="C281" s="10">
        <v>1</v>
      </c>
      <c r="D281" s="11">
        <v>9</v>
      </c>
      <c r="K281" s="14"/>
    </row>
    <row r="282" spans="1:11" x14ac:dyDescent="0.25">
      <c r="A282">
        <v>91722</v>
      </c>
      <c r="B282" t="s">
        <v>25</v>
      </c>
      <c r="C282" s="10">
        <v>1</v>
      </c>
      <c r="D282" s="11">
        <v>9</v>
      </c>
      <c r="K282" s="14"/>
    </row>
    <row r="283" spans="1:11" x14ac:dyDescent="0.25">
      <c r="A283">
        <v>91723</v>
      </c>
      <c r="B283" t="s">
        <v>25</v>
      </c>
      <c r="C283" s="10">
        <v>1</v>
      </c>
      <c r="D283" s="11">
        <v>9</v>
      </c>
      <c r="K283" s="14"/>
    </row>
    <row r="284" spans="1:11" x14ac:dyDescent="0.25">
      <c r="A284">
        <v>91724</v>
      </c>
      <c r="B284" t="s">
        <v>25</v>
      </c>
      <c r="C284" s="10">
        <v>1</v>
      </c>
      <c r="D284" s="11">
        <v>9</v>
      </c>
      <c r="K284" s="14"/>
    </row>
    <row r="285" spans="1:11" x14ac:dyDescent="0.25">
      <c r="A285">
        <v>91730</v>
      </c>
      <c r="B285" t="s">
        <v>25</v>
      </c>
      <c r="C285" s="10">
        <v>1</v>
      </c>
      <c r="D285" s="11">
        <v>10</v>
      </c>
      <c r="K285" s="14"/>
    </row>
    <row r="286" spans="1:11" x14ac:dyDescent="0.25">
      <c r="A286">
        <v>91731</v>
      </c>
      <c r="B286" t="s">
        <v>25</v>
      </c>
      <c r="C286" s="10">
        <v>1</v>
      </c>
      <c r="D286" s="11">
        <v>9</v>
      </c>
      <c r="K286" s="14"/>
    </row>
    <row r="287" spans="1:11" x14ac:dyDescent="0.25">
      <c r="A287">
        <v>91732</v>
      </c>
      <c r="B287" t="s">
        <v>25</v>
      </c>
      <c r="C287" s="10">
        <v>1</v>
      </c>
      <c r="D287" s="11">
        <v>9</v>
      </c>
      <c r="K287" s="14"/>
    </row>
    <row r="288" spans="1:11" x14ac:dyDescent="0.25">
      <c r="A288">
        <v>91733</v>
      </c>
      <c r="B288" t="s">
        <v>25</v>
      </c>
      <c r="C288" s="10">
        <v>1</v>
      </c>
      <c r="D288" s="11">
        <v>9</v>
      </c>
      <c r="K288" s="14"/>
    </row>
    <row r="289" spans="1:11" x14ac:dyDescent="0.25">
      <c r="A289">
        <v>91737</v>
      </c>
      <c r="B289" t="s">
        <v>25</v>
      </c>
      <c r="C289" s="10">
        <v>1</v>
      </c>
      <c r="D289" s="11">
        <v>10</v>
      </c>
      <c r="K289" s="14"/>
    </row>
    <row r="290" spans="1:11" x14ac:dyDescent="0.25">
      <c r="A290">
        <v>91739</v>
      </c>
      <c r="B290" t="s">
        <v>25</v>
      </c>
      <c r="C290" s="10">
        <v>1</v>
      </c>
      <c r="D290" s="11">
        <v>10</v>
      </c>
      <c r="K290" s="14"/>
    </row>
    <row r="291" spans="1:11" x14ac:dyDescent="0.25">
      <c r="A291">
        <v>91740</v>
      </c>
      <c r="B291" t="s">
        <v>25</v>
      </c>
      <c r="C291" s="10">
        <v>1</v>
      </c>
      <c r="D291" s="11">
        <v>9</v>
      </c>
      <c r="K291" s="14"/>
    </row>
    <row r="292" spans="1:11" x14ac:dyDescent="0.25">
      <c r="A292">
        <v>91741</v>
      </c>
      <c r="B292" t="s">
        <v>25</v>
      </c>
      <c r="C292" s="10">
        <v>1</v>
      </c>
      <c r="D292" s="11">
        <v>9</v>
      </c>
      <c r="K292" s="14"/>
    </row>
    <row r="293" spans="1:11" x14ac:dyDescent="0.25">
      <c r="A293" s="58">
        <v>91743</v>
      </c>
      <c r="B293" s="58" t="s">
        <v>25</v>
      </c>
      <c r="C293" s="10" t="s">
        <v>130</v>
      </c>
      <c r="K293" s="14"/>
    </row>
    <row r="294" spans="1:11" x14ac:dyDescent="0.25">
      <c r="A294">
        <v>91744</v>
      </c>
      <c r="B294" t="s">
        <v>25</v>
      </c>
      <c r="C294" s="10">
        <v>1</v>
      </c>
      <c r="D294" s="11">
        <v>9</v>
      </c>
      <c r="K294" s="14"/>
    </row>
    <row r="295" spans="1:11" x14ac:dyDescent="0.25">
      <c r="A295">
        <v>91745</v>
      </c>
      <c r="B295" t="s">
        <v>25</v>
      </c>
      <c r="C295" s="10">
        <v>1</v>
      </c>
      <c r="D295" s="11">
        <v>9</v>
      </c>
      <c r="K295" s="14"/>
    </row>
    <row r="296" spans="1:11" x14ac:dyDescent="0.25">
      <c r="A296">
        <v>91746</v>
      </c>
      <c r="B296" t="s">
        <v>25</v>
      </c>
      <c r="C296" s="10">
        <v>1</v>
      </c>
      <c r="D296" s="11">
        <v>9</v>
      </c>
      <c r="K296" s="14"/>
    </row>
    <row r="297" spans="1:11" x14ac:dyDescent="0.25">
      <c r="A297">
        <v>91748</v>
      </c>
      <c r="B297" t="s">
        <v>25</v>
      </c>
      <c r="C297" s="10">
        <v>1</v>
      </c>
      <c r="D297" s="11">
        <v>9</v>
      </c>
      <c r="K297" s="14"/>
    </row>
    <row r="298" spans="1:11" x14ac:dyDescent="0.25">
      <c r="A298">
        <v>91750</v>
      </c>
      <c r="B298" t="s">
        <v>25</v>
      </c>
      <c r="C298" s="10">
        <v>1</v>
      </c>
      <c r="D298" s="11">
        <v>9</v>
      </c>
      <c r="K298" s="14"/>
    </row>
    <row r="299" spans="1:11" x14ac:dyDescent="0.25">
      <c r="A299">
        <v>91752</v>
      </c>
      <c r="B299" t="s">
        <v>25</v>
      </c>
      <c r="C299" s="10">
        <v>1</v>
      </c>
      <c r="D299" s="11">
        <v>10</v>
      </c>
      <c r="K299" s="14"/>
    </row>
    <row r="300" spans="1:11" x14ac:dyDescent="0.25">
      <c r="A300">
        <v>91754</v>
      </c>
      <c r="B300" t="s">
        <v>25</v>
      </c>
      <c r="C300" s="10">
        <v>1</v>
      </c>
      <c r="D300" s="11">
        <v>9</v>
      </c>
      <c r="K300" s="14"/>
    </row>
    <row r="301" spans="1:11" x14ac:dyDescent="0.25">
      <c r="A301">
        <v>91755</v>
      </c>
      <c r="B301" t="s">
        <v>25</v>
      </c>
      <c r="C301" s="10">
        <v>1</v>
      </c>
      <c r="D301" s="11">
        <v>9</v>
      </c>
      <c r="K301" s="14"/>
    </row>
    <row r="302" spans="1:11" x14ac:dyDescent="0.25">
      <c r="A302">
        <v>91759</v>
      </c>
      <c r="B302" t="s">
        <v>25</v>
      </c>
      <c r="C302" s="10">
        <v>0.99999169774386976</v>
      </c>
      <c r="D302" s="11">
        <v>16</v>
      </c>
      <c r="K302" s="14"/>
    </row>
    <row r="303" spans="1:11" x14ac:dyDescent="0.25">
      <c r="A303">
        <v>91759</v>
      </c>
      <c r="B303" t="s">
        <v>26</v>
      </c>
      <c r="C303" s="10">
        <v>8.302256130233953E-6</v>
      </c>
      <c r="D303" s="11">
        <v>16</v>
      </c>
      <c r="K303" s="14"/>
    </row>
    <row r="304" spans="1:11" x14ac:dyDescent="0.25">
      <c r="A304">
        <v>91761</v>
      </c>
      <c r="B304" t="s">
        <v>25</v>
      </c>
      <c r="C304" s="10">
        <v>1</v>
      </c>
      <c r="D304" s="11">
        <v>10</v>
      </c>
      <c r="K304" s="14"/>
    </row>
    <row r="305" spans="1:11" x14ac:dyDescent="0.25">
      <c r="A305">
        <v>91762</v>
      </c>
      <c r="B305" t="s">
        <v>25</v>
      </c>
      <c r="C305" s="10">
        <v>1</v>
      </c>
      <c r="D305" s="11">
        <v>10</v>
      </c>
      <c r="K305" s="14"/>
    </row>
    <row r="306" spans="1:11" x14ac:dyDescent="0.25">
      <c r="A306">
        <v>91763</v>
      </c>
      <c r="B306" t="s">
        <v>25</v>
      </c>
      <c r="C306" s="10">
        <v>1</v>
      </c>
      <c r="D306" s="11">
        <v>10</v>
      </c>
      <c r="K306" s="14"/>
    </row>
    <row r="307" spans="1:11" x14ac:dyDescent="0.25">
      <c r="A307">
        <v>91764</v>
      </c>
      <c r="B307" t="s">
        <v>25</v>
      </c>
      <c r="C307" s="10">
        <v>1</v>
      </c>
      <c r="D307" s="11">
        <v>10</v>
      </c>
      <c r="K307" s="14"/>
    </row>
    <row r="308" spans="1:11" x14ac:dyDescent="0.25">
      <c r="A308">
        <v>91765</v>
      </c>
      <c r="B308" t="s">
        <v>25</v>
      </c>
      <c r="C308" s="10">
        <v>1</v>
      </c>
      <c r="D308" s="11">
        <v>9</v>
      </c>
      <c r="K308" s="14"/>
    </row>
    <row r="309" spans="1:11" x14ac:dyDescent="0.25">
      <c r="A309">
        <v>91766</v>
      </c>
      <c r="B309" t="s">
        <v>25</v>
      </c>
      <c r="C309" s="10">
        <v>1</v>
      </c>
      <c r="D309" s="11">
        <v>9</v>
      </c>
      <c r="K309" s="14"/>
    </row>
    <row r="310" spans="1:11" x14ac:dyDescent="0.25">
      <c r="A310">
        <v>91767</v>
      </c>
      <c r="B310" t="s">
        <v>25</v>
      </c>
      <c r="C310" s="10">
        <v>1</v>
      </c>
      <c r="D310" s="11">
        <v>9</v>
      </c>
      <c r="K310" s="14"/>
    </row>
    <row r="311" spans="1:11" x14ac:dyDescent="0.25">
      <c r="A311">
        <v>91768</v>
      </c>
      <c r="B311" t="s">
        <v>25</v>
      </c>
      <c r="C311" s="10">
        <v>1</v>
      </c>
      <c r="D311" s="11">
        <v>9</v>
      </c>
      <c r="K311" s="14"/>
    </row>
    <row r="312" spans="1:11" x14ac:dyDescent="0.25">
      <c r="A312">
        <v>91770</v>
      </c>
      <c r="B312" t="s">
        <v>25</v>
      </c>
      <c r="C312" s="10">
        <v>1</v>
      </c>
      <c r="D312" s="11">
        <v>9</v>
      </c>
      <c r="K312" s="14"/>
    </row>
    <row r="313" spans="1:11" x14ac:dyDescent="0.25">
      <c r="A313">
        <v>91773</v>
      </c>
      <c r="B313" t="s">
        <v>25</v>
      </c>
      <c r="C313" s="10">
        <v>1</v>
      </c>
      <c r="D313" s="11">
        <v>9</v>
      </c>
      <c r="K313" s="14"/>
    </row>
    <row r="314" spans="1:11" x14ac:dyDescent="0.25">
      <c r="A314">
        <v>91775</v>
      </c>
      <c r="B314" t="s">
        <v>25</v>
      </c>
      <c r="C314" s="10">
        <v>1</v>
      </c>
      <c r="D314" s="11">
        <v>9</v>
      </c>
      <c r="K314" s="14"/>
    </row>
    <row r="315" spans="1:11" x14ac:dyDescent="0.25">
      <c r="A315">
        <v>91776</v>
      </c>
      <c r="B315" t="s">
        <v>25</v>
      </c>
      <c r="C315" s="10">
        <v>1</v>
      </c>
      <c r="D315" s="11">
        <v>9</v>
      </c>
      <c r="K315" s="14"/>
    </row>
    <row r="316" spans="1:11" x14ac:dyDescent="0.25">
      <c r="A316">
        <v>91780</v>
      </c>
      <c r="B316" t="s">
        <v>25</v>
      </c>
      <c r="C316" s="10">
        <v>1</v>
      </c>
      <c r="D316" s="11">
        <v>9</v>
      </c>
      <c r="K316" s="14"/>
    </row>
    <row r="317" spans="1:11" x14ac:dyDescent="0.25">
      <c r="A317">
        <v>91784</v>
      </c>
      <c r="B317" t="s">
        <v>25</v>
      </c>
      <c r="C317" s="10">
        <v>1</v>
      </c>
      <c r="D317" s="11">
        <v>10</v>
      </c>
      <c r="K317" s="14"/>
    </row>
    <row r="318" spans="1:11" x14ac:dyDescent="0.25">
      <c r="A318">
        <v>91786</v>
      </c>
      <c r="B318" t="s">
        <v>25</v>
      </c>
      <c r="C318" s="10">
        <v>1</v>
      </c>
      <c r="D318" s="11">
        <v>10</v>
      </c>
      <c r="K318" s="14"/>
    </row>
    <row r="319" spans="1:11" x14ac:dyDescent="0.25">
      <c r="A319">
        <v>91789</v>
      </c>
      <c r="B319" t="s">
        <v>25</v>
      </c>
      <c r="C319" s="10">
        <v>1</v>
      </c>
      <c r="D319" s="11">
        <v>9</v>
      </c>
      <c r="K319" s="14"/>
    </row>
    <row r="320" spans="1:11" x14ac:dyDescent="0.25">
      <c r="A320">
        <v>91790</v>
      </c>
      <c r="B320" t="s">
        <v>25</v>
      </c>
      <c r="C320" s="10">
        <v>1</v>
      </c>
      <c r="D320" s="11">
        <v>9</v>
      </c>
      <c r="K320" s="14"/>
    </row>
    <row r="321" spans="1:11" x14ac:dyDescent="0.25">
      <c r="A321">
        <v>91791</v>
      </c>
      <c r="B321" t="s">
        <v>25</v>
      </c>
      <c r="C321" s="10">
        <v>1</v>
      </c>
      <c r="D321" s="11">
        <v>9</v>
      </c>
      <c r="K321" s="14"/>
    </row>
    <row r="322" spans="1:11" x14ac:dyDescent="0.25">
      <c r="A322">
        <v>91792</v>
      </c>
      <c r="B322" t="s">
        <v>25</v>
      </c>
      <c r="C322" s="10">
        <v>1</v>
      </c>
      <c r="D322" s="11">
        <v>9</v>
      </c>
      <c r="K322" s="14"/>
    </row>
    <row r="323" spans="1:11" x14ac:dyDescent="0.25">
      <c r="A323">
        <v>91801</v>
      </c>
      <c r="B323" t="s">
        <v>25</v>
      </c>
      <c r="C323" s="10">
        <v>1</v>
      </c>
      <c r="D323" s="11">
        <v>9</v>
      </c>
      <c r="K323" s="14"/>
    </row>
    <row r="324" spans="1:11" x14ac:dyDescent="0.25">
      <c r="A324">
        <v>91803</v>
      </c>
      <c r="B324" t="s">
        <v>25</v>
      </c>
      <c r="C324" s="10">
        <v>1</v>
      </c>
      <c r="D324" s="11">
        <v>9</v>
      </c>
      <c r="K324" s="14"/>
    </row>
    <row r="325" spans="1:11" x14ac:dyDescent="0.25">
      <c r="A325">
        <v>91901</v>
      </c>
      <c r="B325" t="s">
        <v>25</v>
      </c>
      <c r="C325" s="10">
        <v>1</v>
      </c>
      <c r="D325" s="11">
        <v>10</v>
      </c>
      <c r="K325" s="14"/>
    </row>
    <row r="326" spans="1:11" x14ac:dyDescent="0.25">
      <c r="A326">
        <v>91902</v>
      </c>
      <c r="B326" t="s">
        <v>25</v>
      </c>
      <c r="C326" s="10">
        <v>1</v>
      </c>
      <c r="D326" s="11">
        <v>7</v>
      </c>
      <c r="K326" s="14"/>
    </row>
    <row r="327" spans="1:11" x14ac:dyDescent="0.25">
      <c r="A327">
        <v>91905</v>
      </c>
      <c r="B327" t="s">
        <v>19</v>
      </c>
      <c r="C327" s="10">
        <v>0.56721063554749485</v>
      </c>
      <c r="D327" s="11">
        <v>14</v>
      </c>
      <c r="K327" s="14"/>
    </row>
    <row r="328" spans="1:11" x14ac:dyDescent="0.25">
      <c r="A328">
        <v>91905</v>
      </c>
      <c r="B328" t="s">
        <v>25</v>
      </c>
      <c r="C328" s="10">
        <v>0.43278936445250504</v>
      </c>
      <c r="D328" s="11">
        <v>14</v>
      </c>
      <c r="K328" s="14"/>
    </row>
    <row r="329" spans="1:11" x14ac:dyDescent="0.25">
      <c r="A329">
        <v>91906</v>
      </c>
      <c r="B329" t="s">
        <v>25</v>
      </c>
      <c r="C329" s="10">
        <v>1</v>
      </c>
      <c r="D329" s="11">
        <v>14</v>
      </c>
      <c r="K329" s="14"/>
    </row>
    <row r="330" spans="1:11" x14ac:dyDescent="0.25">
      <c r="A330">
        <v>91910</v>
      </c>
      <c r="B330" t="s">
        <v>25</v>
      </c>
      <c r="C330" s="10">
        <v>1</v>
      </c>
      <c r="D330" s="11">
        <v>7</v>
      </c>
      <c r="K330" s="14"/>
    </row>
    <row r="331" spans="1:11" x14ac:dyDescent="0.25">
      <c r="A331">
        <v>91911</v>
      </c>
      <c r="B331" t="s">
        <v>25</v>
      </c>
      <c r="C331" s="10">
        <v>1</v>
      </c>
      <c r="D331" s="11">
        <v>7</v>
      </c>
      <c r="K331" s="14"/>
    </row>
    <row r="332" spans="1:11" x14ac:dyDescent="0.25">
      <c r="A332">
        <v>91913</v>
      </c>
      <c r="B332" t="s">
        <v>25</v>
      </c>
      <c r="C332" s="10">
        <v>1</v>
      </c>
      <c r="D332" s="11">
        <v>7</v>
      </c>
      <c r="K332" s="14"/>
    </row>
    <row r="333" spans="1:11" x14ac:dyDescent="0.25">
      <c r="A333">
        <v>91914</v>
      </c>
      <c r="B333" t="s">
        <v>25</v>
      </c>
      <c r="C333" s="10">
        <v>1</v>
      </c>
      <c r="D333" s="11">
        <v>10</v>
      </c>
      <c r="K333" s="14"/>
    </row>
    <row r="334" spans="1:11" x14ac:dyDescent="0.25">
      <c r="A334">
        <v>91915</v>
      </c>
      <c r="B334" t="s">
        <v>25</v>
      </c>
      <c r="C334" s="10">
        <v>1</v>
      </c>
      <c r="D334" s="11">
        <v>7</v>
      </c>
      <c r="K334" s="14"/>
    </row>
    <row r="335" spans="1:11" x14ac:dyDescent="0.25">
      <c r="A335">
        <v>91916</v>
      </c>
      <c r="B335" t="s">
        <v>25</v>
      </c>
      <c r="C335" s="10">
        <v>1</v>
      </c>
      <c r="D335" s="11">
        <v>14</v>
      </c>
      <c r="K335" s="14"/>
    </row>
    <row r="336" spans="1:11" x14ac:dyDescent="0.25">
      <c r="A336">
        <v>91917</v>
      </c>
      <c r="B336" t="s">
        <v>25</v>
      </c>
      <c r="C336" s="10">
        <v>1</v>
      </c>
      <c r="D336" s="11">
        <v>10</v>
      </c>
      <c r="K336" s="14"/>
    </row>
    <row r="337" spans="1:11" x14ac:dyDescent="0.25">
      <c r="A337">
        <v>91931</v>
      </c>
      <c r="B337" t="s">
        <v>25</v>
      </c>
      <c r="C337" s="10">
        <v>1</v>
      </c>
      <c r="D337" s="11">
        <v>14</v>
      </c>
      <c r="K337" s="14"/>
    </row>
    <row r="338" spans="1:11" x14ac:dyDescent="0.25">
      <c r="A338">
        <v>91932</v>
      </c>
      <c r="B338" t="s">
        <v>25</v>
      </c>
      <c r="C338" s="10">
        <v>1</v>
      </c>
      <c r="D338" s="11">
        <v>7</v>
      </c>
      <c r="K338" s="14"/>
    </row>
    <row r="339" spans="1:11" x14ac:dyDescent="0.25">
      <c r="A339">
        <v>91934</v>
      </c>
      <c r="B339" t="s">
        <v>19</v>
      </c>
      <c r="C339" s="10">
        <v>1</v>
      </c>
      <c r="D339" s="11">
        <v>14</v>
      </c>
      <c r="K339" s="14"/>
    </row>
    <row r="340" spans="1:11" x14ac:dyDescent="0.25">
      <c r="A340">
        <v>91935</v>
      </c>
      <c r="B340" t="s">
        <v>25</v>
      </c>
      <c r="C340" s="10">
        <v>1</v>
      </c>
      <c r="D340" s="11">
        <v>10</v>
      </c>
      <c r="K340" s="14"/>
    </row>
    <row r="341" spans="1:11" x14ac:dyDescent="0.25">
      <c r="A341">
        <v>91941</v>
      </c>
      <c r="B341" t="s">
        <v>25</v>
      </c>
      <c r="C341" s="10">
        <v>1</v>
      </c>
      <c r="D341" s="11">
        <v>7</v>
      </c>
      <c r="K341" s="14"/>
    </row>
    <row r="342" spans="1:11" x14ac:dyDescent="0.25">
      <c r="A342">
        <v>91942</v>
      </c>
      <c r="B342" t="s">
        <v>25</v>
      </c>
      <c r="C342" s="10">
        <v>1</v>
      </c>
      <c r="D342" s="11">
        <v>7</v>
      </c>
      <c r="K342" s="14"/>
    </row>
    <row r="343" spans="1:11" x14ac:dyDescent="0.25">
      <c r="A343">
        <v>91945</v>
      </c>
      <c r="B343" t="s">
        <v>25</v>
      </c>
      <c r="C343" s="10">
        <v>1</v>
      </c>
      <c r="D343" s="11">
        <v>7</v>
      </c>
      <c r="K343" s="14"/>
    </row>
    <row r="344" spans="1:11" x14ac:dyDescent="0.25">
      <c r="A344">
        <v>91948</v>
      </c>
      <c r="B344" t="s">
        <v>25</v>
      </c>
      <c r="C344" s="10">
        <v>0.97349784909399883</v>
      </c>
      <c r="D344" s="11">
        <v>14</v>
      </c>
      <c r="K344" s="14"/>
    </row>
    <row r="345" spans="1:11" x14ac:dyDescent="0.25">
      <c r="A345">
        <v>91948</v>
      </c>
      <c r="B345" t="s">
        <v>19</v>
      </c>
      <c r="C345" s="10">
        <v>2.6502150906001044E-2</v>
      </c>
      <c r="D345" s="11">
        <v>14</v>
      </c>
      <c r="K345" s="14"/>
    </row>
    <row r="346" spans="1:11" x14ac:dyDescent="0.25">
      <c r="A346">
        <v>91950</v>
      </c>
      <c r="B346" t="s">
        <v>25</v>
      </c>
      <c r="C346" s="10">
        <v>1</v>
      </c>
      <c r="D346" s="11">
        <v>7</v>
      </c>
      <c r="K346" s="14"/>
    </row>
    <row r="347" spans="1:11" x14ac:dyDescent="0.25">
      <c r="A347">
        <v>91962</v>
      </c>
      <c r="B347" t="s">
        <v>25</v>
      </c>
      <c r="C347" s="10">
        <v>1</v>
      </c>
      <c r="D347" s="11">
        <v>14</v>
      </c>
      <c r="K347" s="14"/>
    </row>
    <row r="348" spans="1:11" x14ac:dyDescent="0.25">
      <c r="A348">
        <v>91963</v>
      </c>
      <c r="B348" t="s">
        <v>25</v>
      </c>
      <c r="C348" s="10">
        <v>1</v>
      </c>
      <c r="D348" s="11">
        <v>14</v>
      </c>
      <c r="K348" s="14"/>
    </row>
    <row r="349" spans="1:11" x14ac:dyDescent="0.25">
      <c r="A349">
        <v>91977</v>
      </c>
      <c r="B349" t="s">
        <v>25</v>
      </c>
      <c r="C349" s="10">
        <v>1</v>
      </c>
      <c r="D349" s="11">
        <v>10</v>
      </c>
      <c r="K349" s="14"/>
    </row>
    <row r="350" spans="1:11" x14ac:dyDescent="0.25">
      <c r="A350">
        <v>91978</v>
      </c>
      <c r="B350" t="s">
        <v>25</v>
      </c>
      <c r="C350" s="10">
        <v>1</v>
      </c>
      <c r="D350" s="11">
        <v>10</v>
      </c>
      <c r="K350" s="14"/>
    </row>
    <row r="351" spans="1:11" x14ac:dyDescent="0.25">
      <c r="A351">
        <v>91980</v>
      </c>
      <c r="B351" t="s">
        <v>25</v>
      </c>
      <c r="C351" s="10">
        <v>1</v>
      </c>
      <c r="D351" s="11">
        <v>14</v>
      </c>
      <c r="K351" s="14"/>
    </row>
    <row r="352" spans="1:11" x14ac:dyDescent="0.25">
      <c r="A352">
        <v>92003</v>
      </c>
      <c r="B352" t="s">
        <v>25</v>
      </c>
      <c r="C352" s="10">
        <v>1</v>
      </c>
      <c r="D352" s="11">
        <v>10</v>
      </c>
      <c r="K352" s="14"/>
    </row>
    <row r="353" spans="1:11" x14ac:dyDescent="0.25">
      <c r="A353">
        <v>92004</v>
      </c>
      <c r="B353" t="s">
        <v>19</v>
      </c>
      <c r="C353" s="10">
        <v>0.99890957994130125</v>
      </c>
      <c r="D353" s="11">
        <v>15</v>
      </c>
      <c r="K353" s="14"/>
    </row>
    <row r="354" spans="1:11" x14ac:dyDescent="0.25">
      <c r="A354">
        <v>92004</v>
      </c>
      <c r="B354" t="s">
        <v>25</v>
      </c>
      <c r="C354" s="10">
        <v>1.0904200586988164E-3</v>
      </c>
      <c r="D354" s="11">
        <v>15</v>
      </c>
      <c r="K354" s="14"/>
    </row>
    <row r="355" spans="1:11" x14ac:dyDescent="0.25">
      <c r="A355">
        <v>92007</v>
      </c>
      <c r="B355" t="s">
        <v>25</v>
      </c>
      <c r="C355" s="10">
        <v>1</v>
      </c>
      <c r="D355" s="11">
        <v>7</v>
      </c>
      <c r="K355" s="14"/>
    </row>
    <row r="356" spans="1:11" x14ac:dyDescent="0.25">
      <c r="A356">
        <v>92008</v>
      </c>
      <c r="B356" t="s">
        <v>25</v>
      </c>
      <c r="C356" s="10">
        <v>1</v>
      </c>
      <c r="D356" s="11">
        <v>7</v>
      </c>
      <c r="K356" s="14"/>
    </row>
    <row r="357" spans="1:11" x14ac:dyDescent="0.25">
      <c r="A357">
        <v>92009</v>
      </c>
      <c r="B357" t="s">
        <v>25</v>
      </c>
      <c r="C357" s="10">
        <v>1</v>
      </c>
      <c r="D357" s="11">
        <v>7</v>
      </c>
      <c r="K357" s="14"/>
    </row>
    <row r="358" spans="1:11" x14ac:dyDescent="0.25">
      <c r="A358">
        <v>92010</v>
      </c>
      <c r="B358" t="s">
        <v>25</v>
      </c>
      <c r="C358" s="10">
        <v>1</v>
      </c>
      <c r="D358" s="11">
        <v>7</v>
      </c>
      <c r="K358" s="14"/>
    </row>
    <row r="359" spans="1:11" x14ac:dyDescent="0.25">
      <c r="A359">
        <v>92011</v>
      </c>
      <c r="B359" t="s">
        <v>25</v>
      </c>
      <c r="C359" s="10">
        <v>1</v>
      </c>
      <c r="D359" s="11">
        <v>7</v>
      </c>
      <c r="K359" s="14"/>
    </row>
    <row r="360" spans="1:11" x14ac:dyDescent="0.25">
      <c r="A360">
        <v>92014</v>
      </c>
      <c r="B360" t="s">
        <v>25</v>
      </c>
      <c r="C360" s="10">
        <v>1</v>
      </c>
      <c r="D360" s="11">
        <v>7</v>
      </c>
      <c r="K360" s="14"/>
    </row>
    <row r="361" spans="1:11" x14ac:dyDescent="0.25">
      <c r="A361">
        <v>92019</v>
      </c>
      <c r="B361" t="s">
        <v>25</v>
      </c>
      <c r="C361" s="10">
        <v>1</v>
      </c>
      <c r="D361" s="11">
        <v>10</v>
      </c>
      <c r="K361" s="14"/>
    </row>
    <row r="362" spans="1:11" x14ac:dyDescent="0.25">
      <c r="A362">
        <v>92020</v>
      </c>
      <c r="B362" t="s">
        <v>25</v>
      </c>
      <c r="C362" s="10">
        <v>1</v>
      </c>
      <c r="D362" s="11">
        <v>10</v>
      </c>
      <c r="K362" s="14"/>
    </row>
    <row r="363" spans="1:11" x14ac:dyDescent="0.25">
      <c r="A363">
        <v>92021</v>
      </c>
      <c r="B363" t="s">
        <v>25</v>
      </c>
      <c r="C363" s="10">
        <v>1</v>
      </c>
      <c r="D363" s="11">
        <v>10</v>
      </c>
      <c r="K363" s="14"/>
    </row>
    <row r="364" spans="1:11" x14ac:dyDescent="0.25">
      <c r="A364">
        <v>92024</v>
      </c>
      <c r="B364" t="s">
        <v>25</v>
      </c>
      <c r="C364" s="10">
        <v>1</v>
      </c>
      <c r="D364" s="11">
        <v>7</v>
      </c>
      <c r="K364" s="14"/>
    </row>
    <row r="365" spans="1:11" x14ac:dyDescent="0.25">
      <c r="A365">
        <v>92025</v>
      </c>
      <c r="B365" t="s">
        <v>25</v>
      </c>
      <c r="C365" s="10">
        <v>1</v>
      </c>
      <c r="D365" s="11">
        <v>10</v>
      </c>
      <c r="K365" s="14"/>
    </row>
    <row r="366" spans="1:11" x14ac:dyDescent="0.25">
      <c r="A366">
        <v>92026</v>
      </c>
      <c r="B366" t="s">
        <v>25</v>
      </c>
      <c r="C366" s="10">
        <v>1</v>
      </c>
      <c r="D366" s="11">
        <v>10</v>
      </c>
      <c r="K366" s="14"/>
    </row>
    <row r="367" spans="1:11" x14ac:dyDescent="0.25">
      <c r="A367">
        <v>92027</v>
      </c>
      <c r="B367" t="s">
        <v>25</v>
      </c>
      <c r="C367" s="10">
        <v>1</v>
      </c>
      <c r="D367" s="11">
        <v>10</v>
      </c>
      <c r="K367" s="14"/>
    </row>
    <row r="368" spans="1:11" x14ac:dyDescent="0.25">
      <c r="A368">
        <v>92028</v>
      </c>
      <c r="B368" t="s">
        <v>25</v>
      </c>
      <c r="C368" s="10">
        <v>1</v>
      </c>
      <c r="D368" s="11">
        <v>10</v>
      </c>
      <c r="K368" s="14"/>
    </row>
    <row r="369" spans="1:11" x14ac:dyDescent="0.25">
      <c r="A369">
        <v>92029</v>
      </c>
      <c r="B369" t="s">
        <v>25</v>
      </c>
      <c r="C369" s="10">
        <v>1</v>
      </c>
      <c r="D369" s="11">
        <v>10</v>
      </c>
      <c r="K369" s="14"/>
    </row>
    <row r="370" spans="1:11" x14ac:dyDescent="0.25">
      <c r="A370">
        <v>92036</v>
      </c>
      <c r="B370" t="s">
        <v>19</v>
      </c>
      <c r="C370" s="10">
        <v>0.70108737368659491</v>
      </c>
      <c r="D370" s="11">
        <v>14</v>
      </c>
      <c r="K370" s="14"/>
    </row>
    <row r="371" spans="1:11" x14ac:dyDescent="0.25">
      <c r="A371">
        <v>92036</v>
      </c>
      <c r="B371" t="s">
        <v>25</v>
      </c>
      <c r="C371" s="10">
        <v>0.29891262631340509</v>
      </c>
      <c r="D371" s="11">
        <v>14</v>
      </c>
      <c r="K371" s="14"/>
    </row>
    <row r="372" spans="1:11" x14ac:dyDescent="0.25">
      <c r="A372">
        <v>92037</v>
      </c>
      <c r="B372" t="s">
        <v>25</v>
      </c>
      <c r="C372" s="10">
        <v>1</v>
      </c>
      <c r="D372" s="11">
        <v>7</v>
      </c>
      <c r="K372" s="14"/>
    </row>
    <row r="373" spans="1:11" x14ac:dyDescent="0.25">
      <c r="A373">
        <v>92040</v>
      </c>
      <c r="B373" t="s">
        <v>25</v>
      </c>
      <c r="C373" s="10">
        <v>1</v>
      </c>
      <c r="D373" s="11">
        <v>10</v>
      </c>
      <c r="K373" s="14"/>
    </row>
    <row r="374" spans="1:11" x14ac:dyDescent="0.25">
      <c r="A374">
        <v>92054</v>
      </c>
      <c r="B374" t="s">
        <v>25</v>
      </c>
      <c r="C374" s="10">
        <v>1</v>
      </c>
      <c r="D374" s="11">
        <v>7</v>
      </c>
      <c r="K374" s="14"/>
    </row>
    <row r="375" spans="1:11" x14ac:dyDescent="0.25">
      <c r="A375">
        <v>92055</v>
      </c>
      <c r="B375" t="s">
        <v>25</v>
      </c>
      <c r="C375" s="10">
        <v>1</v>
      </c>
      <c r="D375" s="11">
        <v>7</v>
      </c>
      <c r="K375" s="14"/>
    </row>
    <row r="376" spans="1:11" x14ac:dyDescent="0.25">
      <c r="A376">
        <v>92056</v>
      </c>
      <c r="B376" t="s">
        <v>25</v>
      </c>
      <c r="C376" s="10">
        <v>1</v>
      </c>
      <c r="D376" s="11">
        <v>7</v>
      </c>
      <c r="K376" s="14"/>
    </row>
    <row r="377" spans="1:11" x14ac:dyDescent="0.25">
      <c r="A377">
        <v>92057</v>
      </c>
      <c r="B377" t="s">
        <v>25</v>
      </c>
      <c r="C377" s="10">
        <v>1</v>
      </c>
      <c r="D377" s="11">
        <v>7</v>
      </c>
      <c r="K377" s="14"/>
    </row>
    <row r="378" spans="1:11" x14ac:dyDescent="0.25">
      <c r="A378">
        <v>92058</v>
      </c>
      <c r="B378" t="s">
        <v>25</v>
      </c>
      <c r="C378" s="10">
        <v>1</v>
      </c>
      <c r="D378" s="11">
        <v>7</v>
      </c>
      <c r="K378" s="14"/>
    </row>
    <row r="379" spans="1:11" x14ac:dyDescent="0.25">
      <c r="A379">
        <v>92059</v>
      </c>
      <c r="B379" t="s">
        <v>25</v>
      </c>
      <c r="C379" s="10">
        <v>1</v>
      </c>
      <c r="D379" s="11">
        <v>10</v>
      </c>
      <c r="K379" s="14"/>
    </row>
    <row r="380" spans="1:11" x14ac:dyDescent="0.25">
      <c r="A380">
        <v>92060</v>
      </c>
      <c r="B380" t="s">
        <v>25</v>
      </c>
      <c r="C380" s="10">
        <v>1</v>
      </c>
      <c r="D380" s="11">
        <v>14</v>
      </c>
      <c r="K380" s="14"/>
    </row>
    <row r="381" spans="1:11" x14ac:dyDescent="0.25">
      <c r="A381">
        <v>92061</v>
      </c>
      <c r="B381" t="s">
        <v>25</v>
      </c>
      <c r="C381" s="10">
        <v>1</v>
      </c>
      <c r="D381" s="11">
        <v>10</v>
      </c>
      <c r="K381" s="14"/>
    </row>
    <row r="382" spans="1:11" x14ac:dyDescent="0.25">
      <c r="A382">
        <v>92064</v>
      </c>
      <c r="B382" t="s">
        <v>25</v>
      </c>
      <c r="C382" s="10">
        <v>1</v>
      </c>
      <c r="D382" s="11">
        <v>10</v>
      </c>
      <c r="K382" s="14"/>
    </row>
    <row r="383" spans="1:11" x14ac:dyDescent="0.25">
      <c r="A383">
        <v>92065</v>
      </c>
      <c r="B383" t="s">
        <v>25</v>
      </c>
      <c r="C383" s="10">
        <v>1</v>
      </c>
      <c r="D383" s="11">
        <v>10</v>
      </c>
      <c r="K383" s="14"/>
    </row>
    <row r="384" spans="1:11" x14ac:dyDescent="0.25">
      <c r="A384">
        <v>92066</v>
      </c>
      <c r="B384" t="s">
        <v>25</v>
      </c>
      <c r="C384" s="10">
        <v>0.80291839103832219</v>
      </c>
      <c r="D384" s="11">
        <v>14</v>
      </c>
      <c r="K384" s="14"/>
    </row>
    <row r="385" spans="1:11" x14ac:dyDescent="0.25">
      <c r="A385">
        <v>92066</v>
      </c>
      <c r="B385" t="s">
        <v>19</v>
      </c>
      <c r="C385" s="10">
        <v>0.19708160896167778</v>
      </c>
      <c r="D385" s="11">
        <v>14</v>
      </c>
      <c r="K385" s="14"/>
    </row>
    <row r="386" spans="1:11" x14ac:dyDescent="0.25">
      <c r="A386">
        <v>92067</v>
      </c>
      <c r="B386" t="s">
        <v>25</v>
      </c>
      <c r="C386" s="10">
        <v>1</v>
      </c>
      <c r="D386" s="11">
        <v>7</v>
      </c>
      <c r="K386" s="14"/>
    </row>
    <row r="387" spans="1:11" x14ac:dyDescent="0.25">
      <c r="A387">
        <v>92069</v>
      </c>
      <c r="B387" t="s">
        <v>25</v>
      </c>
      <c r="C387" s="10">
        <v>1</v>
      </c>
      <c r="D387" s="11">
        <v>10</v>
      </c>
      <c r="K387" s="14"/>
    </row>
    <row r="388" spans="1:11" x14ac:dyDescent="0.25">
      <c r="A388">
        <v>92070</v>
      </c>
      <c r="B388" t="s">
        <v>25</v>
      </c>
      <c r="C388" s="10">
        <v>1</v>
      </c>
      <c r="D388" s="11">
        <v>14</v>
      </c>
      <c r="K388" s="14"/>
    </row>
    <row r="389" spans="1:11" x14ac:dyDescent="0.25">
      <c r="A389">
        <v>92071</v>
      </c>
      <c r="B389" t="s">
        <v>25</v>
      </c>
      <c r="C389" s="10">
        <v>1</v>
      </c>
      <c r="D389" s="11">
        <v>10</v>
      </c>
      <c r="K389" s="14"/>
    </row>
    <row r="390" spans="1:11" x14ac:dyDescent="0.25">
      <c r="A390">
        <v>92075</v>
      </c>
      <c r="B390" t="s">
        <v>25</v>
      </c>
      <c r="C390" s="10">
        <v>1</v>
      </c>
      <c r="D390" s="11">
        <v>7</v>
      </c>
      <c r="K390" s="14"/>
    </row>
    <row r="391" spans="1:11" x14ac:dyDescent="0.25">
      <c r="A391">
        <v>92078</v>
      </c>
      <c r="B391" t="s">
        <v>25</v>
      </c>
      <c r="C391" s="10">
        <v>1</v>
      </c>
      <c r="D391" s="11">
        <v>10</v>
      </c>
      <c r="K391" s="14"/>
    </row>
    <row r="392" spans="1:11" x14ac:dyDescent="0.25">
      <c r="A392">
        <v>92081</v>
      </c>
      <c r="B392" t="s">
        <v>25</v>
      </c>
      <c r="C392" s="10">
        <v>1</v>
      </c>
      <c r="D392" s="11">
        <v>7</v>
      </c>
      <c r="K392" s="14"/>
    </row>
    <row r="393" spans="1:11" x14ac:dyDescent="0.25">
      <c r="A393">
        <v>92082</v>
      </c>
      <c r="B393" t="s">
        <v>25</v>
      </c>
      <c r="C393" s="10">
        <v>1</v>
      </c>
      <c r="D393" s="11">
        <v>10</v>
      </c>
      <c r="K393" s="14"/>
    </row>
    <row r="394" spans="1:11" x14ac:dyDescent="0.25">
      <c r="A394">
        <v>92083</v>
      </c>
      <c r="B394" t="s">
        <v>25</v>
      </c>
      <c r="C394" s="10">
        <v>1</v>
      </c>
      <c r="D394" s="11">
        <v>7</v>
      </c>
      <c r="K394" s="14"/>
    </row>
    <row r="395" spans="1:11" x14ac:dyDescent="0.25">
      <c r="A395">
        <v>92084</v>
      </c>
      <c r="B395" t="s">
        <v>25</v>
      </c>
      <c r="C395" s="10">
        <v>1</v>
      </c>
      <c r="D395" s="11">
        <v>7</v>
      </c>
      <c r="K395" s="14"/>
    </row>
    <row r="396" spans="1:11" x14ac:dyDescent="0.25">
      <c r="A396">
        <v>92086</v>
      </c>
      <c r="B396" t="s">
        <v>25</v>
      </c>
      <c r="C396" s="10">
        <v>0.81182401867134413</v>
      </c>
      <c r="D396" s="11">
        <v>14</v>
      </c>
      <c r="K396" s="14"/>
    </row>
    <row r="397" spans="1:11" x14ac:dyDescent="0.25">
      <c r="A397">
        <v>92086</v>
      </c>
      <c r="B397" t="s">
        <v>19</v>
      </c>
      <c r="C397" s="10">
        <v>0.18817598132865582</v>
      </c>
      <c r="D397" s="11">
        <v>14</v>
      </c>
      <c r="K397" s="14"/>
    </row>
    <row r="398" spans="1:11" x14ac:dyDescent="0.25">
      <c r="A398">
        <v>92091</v>
      </c>
      <c r="B398" t="s">
        <v>25</v>
      </c>
      <c r="C398" s="10">
        <v>1</v>
      </c>
      <c r="D398" s="11">
        <v>7</v>
      </c>
      <c r="K398" s="14"/>
    </row>
    <row r="399" spans="1:11" x14ac:dyDescent="0.25">
      <c r="A399" s="58">
        <v>92092</v>
      </c>
      <c r="B399" s="58" t="s">
        <v>25</v>
      </c>
      <c r="C399" s="10" t="s">
        <v>130</v>
      </c>
      <c r="K399" s="14"/>
    </row>
    <row r="400" spans="1:11" x14ac:dyDescent="0.25">
      <c r="A400" s="58">
        <v>92093</v>
      </c>
      <c r="B400" s="58" t="s">
        <v>25</v>
      </c>
      <c r="C400" s="10" t="s">
        <v>130</v>
      </c>
      <c r="K400" s="14"/>
    </row>
    <row r="401" spans="1:11" x14ac:dyDescent="0.25">
      <c r="A401">
        <v>92101</v>
      </c>
      <c r="B401" t="s">
        <v>25</v>
      </c>
      <c r="C401" s="10">
        <v>1</v>
      </c>
      <c r="D401" s="11">
        <v>7</v>
      </c>
      <c r="K401" s="14"/>
    </row>
    <row r="402" spans="1:11" x14ac:dyDescent="0.25">
      <c r="A402">
        <v>92102</v>
      </c>
      <c r="B402" t="s">
        <v>25</v>
      </c>
      <c r="C402" s="10">
        <v>1</v>
      </c>
      <c r="D402" s="11">
        <v>7</v>
      </c>
      <c r="K402" s="14"/>
    </row>
    <row r="403" spans="1:11" x14ac:dyDescent="0.25">
      <c r="A403">
        <v>92103</v>
      </c>
      <c r="B403" t="s">
        <v>25</v>
      </c>
      <c r="C403" s="10">
        <v>1</v>
      </c>
      <c r="D403" s="11">
        <v>7</v>
      </c>
      <c r="K403" s="14"/>
    </row>
    <row r="404" spans="1:11" x14ac:dyDescent="0.25">
      <c r="A404">
        <v>92104</v>
      </c>
      <c r="B404" t="s">
        <v>25</v>
      </c>
      <c r="C404" s="10">
        <v>1</v>
      </c>
      <c r="D404" s="11">
        <v>7</v>
      </c>
      <c r="K404" s="14"/>
    </row>
    <row r="405" spans="1:11" x14ac:dyDescent="0.25">
      <c r="A405">
        <v>92105</v>
      </c>
      <c r="B405" t="s">
        <v>25</v>
      </c>
      <c r="C405" s="10">
        <v>1</v>
      </c>
      <c r="D405" s="11">
        <v>7</v>
      </c>
      <c r="K405" s="14"/>
    </row>
    <row r="406" spans="1:11" x14ac:dyDescent="0.25">
      <c r="A406">
        <v>92106</v>
      </c>
      <c r="B406" t="s">
        <v>25</v>
      </c>
      <c r="C406" s="10">
        <v>1</v>
      </c>
      <c r="D406" s="11">
        <v>7</v>
      </c>
      <c r="K406" s="14"/>
    </row>
    <row r="407" spans="1:11" x14ac:dyDescent="0.25">
      <c r="A407">
        <v>92107</v>
      </c>
      <c r="B407" t="s">
        <v>25</v>
      </c>
      <c r="C407" s="10">
        <v>1</v>
      </c>
      <c r="D407" s="11">
        <v>7</v>
      </c>
      <c r="K407" s="14"/>
    </row>
    <row r="408" spans="1:11" x14ac:dyDescent="0.25">
      <c r="A408">
        <v>92108</v>
      </c>
      <c r="B408" t="s">
        <v>25</v>
      </c>
      <c r="C408" s="10">
        <v>1</v>
      </c>
      <c r="D408" s="11">
        <v>7</v>
      </c>
      <c r="K408" s="14"/>
    </row>
    <row r="409" spans="1:11" x14ac:dyDescent="0.25">
      <c r="A409">
        <v>92109</v>
      </c>
      <c r="B409" t="s">
        <v>25</v>
      </c>
      <c r="C409" s="10">
        <v>1</v>
      </c>
      <c r="D409" s="11">
        <v>7</v>
      </c>
      <c r="K409" s="14"/>
    </row>
    <row r="410" spans="1:11" x14ac:dyDescent="0.25">
      <c r="A410">
        <v>92110</v>
      </c>
      <c r="B410" t="s">
        <v>25</v>
      </c>
      <c r="C410" s="10">
        <v>1</v>
      </c>
      <c r="D410" s="11">
        <v>7</v>
      </c>
      <c r="K410" s="14"/>
    </row>
    <row r="411" spans="1:11" x14ac:dyDescent="0.25">
      <c r="A411">
        <v>92111</v>
      </c>
      <c r="B411" t="s">
        <v>25</v>
      </c>
      <c r="C411" s="10">
        <v>1</v>
      </c>
      <c r="D411" s="11">
        <v>7</v>
      </c>
      <c r="K411" s="14"/>
    </row>
    <row r="412" spans="1:11" x14ac:dyDescent="0.25">
      <c r="A412">
        <v>92113</v>
      </c>
      <c r="B412" t="s">
        <v>25</v>
      </c>
      <c r="C412" s="10">
        <v>1</v>
      </c>
      <c r="D412" s="11">
        <v>7</v>
      </c>
      <c r="K412" s="14"/>
    </row>
    <row r="413" spans="1:11" x14ac:dyDescent="0.25">
      <c r="A413">
        <v>92114</v>
      </c>
      <c r="B413" t="s">
        <v>25</v>
      </c>
      <c r="C413" s="10">
        <v>1</v>
      </c>
      <c r="D413" s="11">
        <v>7</v>
      </c>
      <c r="K413" s="14"/>
    </row>
    <row r="414" spans="1:11" x14ac:dyDescent="0.25">
      <c r="A414">
        <v>92115</v>
      </c>
      <c r="B414" t="s">
        <v>25</v>
      </c>
      <c r="C414" s="10">
        <v>1</v>
      </c>
      <c r="D414" s="11">
        <v>7</v>
      </c>
      <c r="K414" s="14"/>
    </row>
    <row r="415" spans="1:11" x14ac:dyDescent="0.25">
      <c r="A415">
        <v>92116</v>
      </c>
      <c r="B415" t="s">
        <v>25</v>
      </c>
      <c r="C415" s="10">
        <v>1</v>
      </c>
      <c r="D415" s="11">
        <v>7</v>
      </c>
      <c r="K415" s="14"/>
    </row>
    <row r="416" spans="1:11" x14ac:dyDescent="0.25">
      <c r="A416">
        <v>92117</v>
      </c>
      <c r="B416" t="s">
        <v>25</v>
      </c>
      <c r="C416" s="10">
        <v>1</v>
      </c>
      <c r="D416" s="11">
        <v>7</v>
      </c>
      <c r="K416" s="14"/>
    </row>
    <row r="417" spans="1:11" x14ac:dyDescent="0.25">
      <c r="A417">
        <v>92118</v>
      </c>
      <c r="B417" t="s">
        <v>25</v>
      </c>
      <c r="C417" s="10">
        <v>1</v>
      </c>
      <c r="D417" s="11">
        <v>7</v>
      </c>
      <c r="K417" s="14"/>
    </row>
    <row r="418" spans="1:11" x14ac:dyDescent="0.25">
      <c r="A418">
        <v>92119</v>
      </c>
      <c r="B418" t="s">
        <v>25</v>
      </c>
      <c r="C418" s="10">
        <v>1</v>
      </c>
      <c r="D418" s="11">
        <v>7</v>
      </c>
      <c r="K418" s="14"/>
    </row>
    <row r="419" spans="1:11" x14ac:dyDescent="0.25">
      <c r="A419">
        <v>92120</v>
      </c>
      <c r="B419" t="s">
        <v>25</v>
      </c>
      <c r="C419" s="10">
        <v>1</v>
      </c>
      <c r="D419" s="11">
        <v>7</v>
      </c>
      <c r="K419" s="14"/>
    </row>
    <row r="420" spans="1:11" x14ac:dyDescent="0.25">
      <c r="A420">
        <v>92121</v>
      </c>
      <c r="B420" t="s">
        <v>25</v>
      </c>
      <c r="C420" s="10">
        <v>1</v>
      </c>
      <c r="D420" s="11">
        <v>7</v>
      </c>
      <c r="K420" s="14"/>
    </row>
    <row r="421" spans="1:11" x14ac:dyDescent="0.25">
      <c r="A421">
        <v>92122</v>
      </c>
      <c r="B421" t="s">
        <v>25</v>
      </c>
      <c r="C421" s="10">
        <v>1</v>
      </c>
      <c r="D421" s="11">
        <v>7</v>
      </c>
      <c r="K421" s="14"/>
    </row>
    <row r="422" spans="1:11" x14ac:dyDescent="0.25">
      <c r="A422">
        <v>92123</v>
      </c>
      <c r="B422" t="s">
        <v>25</v>
      </c>
      <c r="C422" s="10">
        <v>1</v>
      </c>
      <c r="D422" s="11">
        <v>7</v>
      </c>
      <c r="K422" s="14"/>
    </row>
    <row r="423" spans="1:11" x14ac:dyDescent="0.25">
      <c r="A423">
        <v>92124</v>
      </c>
      <c r="B423" t="s">
        <v>25</v>
      </c>
      <c r="C423" s="10">
        <v>1</v>
      </c>
      <c r="D423" s="11">
        <v>7</v>
      </c>
      <c r="K423" s="14"/>
    </row>
    <row r="424" spans="1:11" x14ac:dyDescent="0.25">
      <c r="A424">
        <v>92126</v>
      </c>
      <c r="B424" t="s">
        <v>25</v>
      </c>
      <c r="C424" s="10">
        <v>1</v>
      </c>
      <c r="D424" s="11">
        <v>7</v>
      </c>
      <c r="K424" s="14"/>
    </row>
    <row r="425" spans="1:11" x14ac:dyDescent="0.25">
      <c r="A425">
        <v>92127</v>
      </c>
      <c r="B425" t="s">
        <v>25</v>
      </c>
      <c r="C425" s="10">
        <v>1</v>
      </c>
      <c r="D425" s="11">
        <v>10</v>
      </c>
      <c r="K425" s="14"/>
    </row>
    <row r="426" spans="1:11" x14ac:dyDescent="0.25">
      <c r="A426">
        <v>92128</v>
      </c>
      <c r="B426" t="s">
        <v>25</v>
      </c>
      <c r="C426" s="10">
        <v>1</v>
      </c>
      <c r="D426" s="11">
        <v>10</v>
      </c>
      <c r="K426" s="14"/>
    </row>
    <row r="427" spans="1:11" x14ac:dyDescent="0.25">
      <c r="A427">
        <v>92129</v>
      </c>
      <c r="B427" t="s">
        <v>25</v>
      </c>
      <c r="C427" s="10">
        <v>1</v>
      </c>
      <c r="D427" s="11">
        <v>7</v>
      </c>
      <c r="K427" s="14"/>
    </row>
    <row r="428" spans="1:11" x14ac:dyDescent="0.25">
      <c r="A428">
        <v>92130</v>
      </c>
      <c r="B428" t="s">
        <v>25</v>
      </c>
      <c r="C428" s="10">
        <v>1</v>
      </c>
      <c r="D428" s="11">
        <v>7</v>
      </c>
      <c r="K428" s="14"/>
    </row>
    <row r="429" spans="1:11" x14ac:dyDescent="0.25">
      <c r="A429">
        <v>92131</v>
      </c>
      <c r="B429" t="s">
        <v>25</v>
      </c>
      <c r="C429" s="10">
        <v>1</v>
      </c>
      <c r="D429" s="11">
        <v>10</v>
      </c>
      <c r="K429" s="14"/>
    </row>
    <row r="430" spans="1:11" x14ac:dyDescent="0.25">
      <c r="A430">
        <v>92132</v>
      </c>
      <c r="B430" t="s">
        <v>25</v>
      </c>
      <c r="C430" s="10">
        <v>1</v>
      </c>
      <c r="D430" s="11">
        <v>7</v>
      </c>
      <c r="K430" s="14"/>
    </row>
    <row r="431" spans="1:11" x14ac:dyDescent="0.25">
      <c r="A431">
        <v>92134</v>
      </c>
      <c r="B431" t="s">
        <v>25</v>
      </c>
      <c r="C431" s="10">
        <v>1</v>
      </c>
      <c r="D431" s="11">
        <v>7</v>
      </c>
      <c r="K431" s="14"/>
    </row>
    <row r="432" spans="1:11" x14ac:dyDescent="0.25">
      <c r="A432">
        <v>92135</v>
      </c>
      <c r="B432" t="s">
        <v>25</v>
      </c>
      <c r="C432" s="10">
        <v>1</v>
      </c>
      <c r="D432" s="11">
        <v>7</v>
      </c>
      <c r="K432" s="14"/>
    </row>
    <row r="433" spans="1:11" x14ac:dyDescent="0.25">
      <c r="A433" s="58">
        <v>92136</v>
      </c>
      <c r="B433" s="58" t="s">
        <v>25</v>
      </c>
      <c r="C433" s="10" t="s">
        <v>130</v>
      </c>
      <c r="K433" s="14"/>
    </row>
    <row r="434" spans="1:11" x14ac:dyDescent="0.25">
      <c r="A434">
        <v>92139</v>
      </c>
      <c r="B434" t="s">
        <v>25</v>
      </c>
      <c r="C434" s="10">
        <v>1</v>
      </c>
      <c r="D434" s="11">
        <v>7</v>
      </c>
      <c r="K434" s="14"/>
    </row>
    <row r="435" spans="1:11" x14ac:dyDescent="0.25">
      <c r="A435">
        <v>92140</v>
      </c>
      <c r="B435" t="s">
        <v>25</v>
      </c>
      <c r="C435" s="10">
        <v>1</v>
      </c>
      <c r="D435" s="11">
        <v>7</v>
      </c>
      <c r="K435" s="14"/>
    </row>
    <row r="436" spans="1:11" x14ac:dyDescent="0.25">
      <c r="A436">
        <v>92145</v>
      </c>
      <c r="B436" t="s">
        <v>25</v>
      </c>
      <c r="C436" s="10">
        <v>1</v>
      </c>
      <c r="D436" s="11">
        <v>7</v>
      </c>
      <c r="K436" s="14"/>
    </row>
    <row r="437" spans="1:11" x14ac:dyDescent="0.25">
      <c r="A437">
        <v>92147</v>
      </c>
      <c r="B437" t="s">
        <v>25</v>
      </c>
      <c r="C437" s="10">
        <v>1</v>
      </c>
      <c r="D437" s="11">
        <v>7</v>
      </c>
      <c r="K437" s="14"/>
    </row>
    <row r="438" spans="1:11" x14ac:dyDescent="0.25">
      <c r="A438" s="58">
        <v>92152</v>
      </c>
      <c r="B438" s="58" t="s">
        <v>25</v>
      </c>
      <c r="C438" s="10" t="s">
        <v>130</v>
      </c>
      <c r="K438" s="14"/>
    </row>
    <row r="439" spans="1:11" x14ac:dyDescent="0.25">
      <c r="A439">
        <v>92154</v>
      </c>
      <c r="B439" t="s">
        <v>25</v>
      </c>
      <c r="C439" s="10">
        <v>1</v>
      </c>
      <c r="D439" s="11">
        <v>7</v>
      </c>
      <c r="K439" s="14"/>
    </row>
    <row r="440" spans="1:11" x14ac:dyDescent="0.25">
      <c r="A440">
        <v>92155</v>
      </c>
      <c r="B440" t="s">
        <v>25</v>
      </c>
      <c r="C440" s="10">
        <v>1</v>
      </c>
      <c r="D440" s="11">
        <v>7</v>
      </c>
      <c r="K440" s="14"/>
    </row>
    <row r="441" spans="1:11" x14ac:dyDescent="0.25">
      <c r="A441">
        <v>92173</v>
      </c>
      <c r="B441" t="s">
        <v>25</v>
      </c>
      <c r="C441" s="10">
        <v>1</v>
      </c>
      <c r="D441" s="11">
        <v>7</v>
      </c>
      <c r="K441" s="14"/>
    </row>
    <row r="442" spans="1:11" x14ac:dyDescent="0.25">
      <c r="A442" s="58">
        <v>92182</v>
      </c>
      <c r="B442" s="58" t="s">
        <v>25</v>
      </c>
      <c r="C442" s="10" t="s">
        <v>130</v>
      </c>
      <c r="K442" s="14"/>
    </row>
    <row r="443" spans="1:11" x14ac:dyDescent="0.25">
      <c r="A443">
        <v>92201</v>
      </c>
      <c r="B443" t="s">
        <v>19</v>
      </c>
      <c r="C443" s="10">
        <v>1</v>
      </c>
      <c r="D443" s="11">
        <v>15</v>
      </c>
      <c r="K443" s="14"/>
    </row>
    <row r="444" spans="1:11" x14ac:dyDescent="0.25">
      <c r="A444">
        <v>92203</v>
      </c>
      <c r="B444" t="s">
        <v>19</v>
      </c>
      <c r="C444" s="10">
        <v>1</v>
      </c>
      <c r="D444" s="11">
        <v>15</v>
      </c>
      <c r="K444" s="14"/>
    </row>
    <row r="445" spans="1:11" x14ac:dyDescent="0.25">
      <c r="A445">
        <v>92210</v>
      </c>
      <c r="B445" t="s">
        <v>19</v>
      </c>
      <c r="C445" s="10">
        <v>1</v>
      </c>
      <c r="D445" s="11">
        <v>15</v>
      </c>
      <c r="K445" s="14"/>
    </row>
    <row r="446" spans="1:11" x14ac:dyDescent="0.25">
      <c r="A446">
        <v>92211</v>
      </c>
      <c r="B446" t="s">
        <v>19</v>
      </c>
      <c r="C446" s="10">
        <v>1</v>
      </c>
      <c r="D446" s="11">
        <v>15</v>
      </c>
      <c r="K446" s="14"/>
    </row>
    <row r="447" spans="1:11" x14ac:dyDescent="0.25">
      <c r="A447">
        <v>92220</v>
      </c>
      <c r="B447" t="s">
        <v>19</v>
      </c>
      <c r="C447" s="10">
        <v>0.91793790224045757</v>
      </c>
      <c r="D447" s="11">
        <v>15</v>
      </c>
      <c r="K447" s="14"/>
    </row>
    <row r="448" spans="1:11" x14ac:dyDescent="0.25">
      <c r="A448">
        <v>92220</v>
      </c>
      <c r="B448" t="s">
        <v>25</v>
      </c>
      <c r="C448" s="10">
        <v>8.2062097759542416E-2</v>
      </c>
      <c r="D448" s="11">
        <v>15</v>
      </c>
      <c r="K448" s="14"/>
    </row>
    <row r="449" spans="1:11" x14ac:dyDescent="0.25">
      <c r="A449">
        <v>92222</v>
      </c>
      <c r="B449" t="s">
        <v>19</v>
      </c>
      <c r="C449" s="10">
        <v>1</v>
      </c>
      <c r="D449" s="11">
        <v>15</v>
      </c>
      <c r="K449" s="14"/>
    </row>
    <row r="450" spans="1:11" x14ac:dyDescent="0.25">
      <c r="A450">
        <v>92223</v>
      </c>
      <c r="B450" t="s">
        <v>25</v>
      </c>
      <c r="C450" s="10">
        <v>0.94633975766133738</v>
      </c>
      <c r="D450" s="11">
        <v>10</v>
      </c>
      <c r="K450" s="14"/>
    </row>
    <row r="451" spans="1:11" x14ac:dyDescent="0.25">
      <c r="A451">
        <v>92223</v>
      </c>
      <c r="B451" t="s">
        <v>19</v>
      </c>
      <c r="C451" s="10">
        <v>5.3660242338662685E-2</v>
      </c>
      <c r="D451" s="11">
        <v>10</v>
      </c>
      <c r="K451" s="14"/>
    </row>
    <row r="452" spans="1:11" x14ac:dyDescent="0.25">
      <c r="A452">
        <v>92225</v>
      </c>
      <c r="B452" t="s">
        <v>19</v>
      </c>
      <c r="C452" s="10">
        <v>1</v>
      </c>
      <c r="D452" s="11">
        <v>15</v>
      </c>
      <c r="K452" s="14"/>
    </row>
    <row r="453" spans="1:11" x14ac:dyDescent="0.25">
      <c r="A453">
        <v>92227</v>
      </c>
      <c r="B453" t="s">
        <v>19</v>
      </c>
      <c r="C453" s="10">
        <v>1</v>
      </c>
      <c r="D453" s="11">
        <v>15</v>
      </c>
      <c r="K453" s="14"/>
    </row>
    <row r="454" spans="1:11" x14ac:dyDescent="0.25">
      <c r="A454">
        <v>92230</v>
      </c>
      <c r="B454" t="s">
        <v>19</v>
      </c>
      <c r="C454" s="10">
        <v>1</v>
      </c>
      <c r="D454" s="11">
        <v>15</v>
      </c>
      <c r="K454" s="14"/>
    </row>
    <row r="455" spans="1:11" x14ac:dyDescent="0.25">
      <c r="A455">
        <v>92231</v>
      </c>
      <c r="B455" t="s">
        <v>19</v>
      </c>
      <c r="C455" s="10">
        <v>1</v>
      </c>
      <c r="D455" s="11">
        <v>15</v>
      </c>
      <c r="K455" s="14"/>
    </row>
    <row r="456" spans="1:11" x14ac:dyDescent="0.25">
      <c r="A456">
        <v>92233</v>
      </c>
      <c r="B456" t="s">
        <v>19</v>
      </c>
      <c r="C456" s="10">
        <v>1</v>
      </c>
      <c r="D456" s="11">
        <v>15</v>
      </c>
      <c r="K456" s="14"/>
    </row>
    <row r="457" spans="1:11" x14ac:dyDescent="0.25">
      <c r="A457">
        <v>92234</v>
      </c>
      <c r="B457" t="s">
        <v>19</v>
      </c>
      <c r="C457" s="10">
        <v>1</v>
      </c>
      <c r="D457" s="11">
        <v>15</v>
      </c>
      <c r="K457" s="14"/>
    </row>
    <row r="458" spans="1:11" x14ac:dyDescent="0.25">
      <c r="A458">
        <v>92236</v>
      </c>
      <c r="B458" t="s">
        <v>19</v>
      </c>
      <c r="C458" s="10">
        <v>1</v>
      </c>
      <c r="D458" s="11">
        <v>15</v>
      </c>
      <c r="K458" s="14"/>
    </row>
    <row r="459" spans="1:11" x14ac:dyDescent="0.25">
      <c r="A459">
        <v>92239</v>
      </c>
      <c r="B459" t="s">
        <v>19</v>
      </c>
      <c r="C459" s="10">
        <v>1</v>
      </c>
      <c r="D459" s="11">
        <v>15</v>
      </c>
      <c r="K459" s="14"/>
    </row>
    <row r="460" spans="1:11" x14ac:dyDescent="0.25">
      <c r="A460">
        <v>92240</v>
      </c>
      <c r="B460" t="s">
        <v>19</v>
      </c>
      <c r="C460" s="10">
        <v>1</v>
      </c>
      <c r="D460" s="11">
        <v>15</v>
      </c>
      <c r="K460" s="14"/>
    </row>
    <row r="461" spans="1:11" x14ac:dyDescent="0.25">
      <c r="A461">
        <v>92241</v>
      </c>
      <c r="B461" t="s">
        <v>19</v>
      </c>
      <c r="C461" s="10">
        <v>1</v>
      </c>
      <c r="D461" s="11">
        <v>15</v>
      </c>
      <c r="K461" s="14"/>
    </row>
    <row r="462" spans="1:11" x14ac:dyDescent="0.25">
      <c r="A462">
        <v>92242</v>
      </c>
      <c r="B462" t="s">
        <v>19</v>
      </c>
      <c r="C462" s="10">
        <v>1</v>
      </c>
      <c r="D462" s="11">
        <v>15</v>
      </c>
      <c r="K462" s="14"/>
    </row>
    <row r="463" spans="1:11" x14ac:dyDescent="0.25">
      <c r="A463">
        <v>92243</v>
      </c>
      <c r="B463" t="s">
        <v>19</v>
      </c>
      <c r="C463" s="10">
        <v>1</v>
      </c>
      <c r="D463" s="11">
        <v>15</v>
      </c>
      <c r="K463" s="14"/>
    </row>
    <row r="464" spans="1:11" x14ac:dyDescent="0.25">
      <c r="A464">
        <v>92249</v>
      </c>
      <c r="B464" t="s">
        <v>19</v>
      </c>
      <c r="C464" s="10">
        <v>1</v>
      </c>
      <c r="D464" s="11">
        <v>15</v>
      </c>
      <c r="K464" s="14"/>
    </row>
    <row r="465" spans="1:11" x14ac:dyDescent="0.25">
      <c r="A465">
        <v>92250</v>
      </c>
      <c r="B465" t="s">
        <v>19</v>
      </c>
      <c r="C465" s="10">
        <v>1</v>
      </c>
      <c r="D465" s="11">
        <v>15</v>
      </c>
      <c r="K465" s="14"/>
    </row>
    <row r="466" spans="1:11" x14ac:dyDescent="0.25">
      <c r="A466">
        <v>92251</v>
      </c>
      <c r="B466" t="s">
        <v>19</v>
      </c>
      <c r="C466" s="10">
        <v>1</v>
      </c>
      <c r="D466" s="11">
        <v>15</v>
      </c>
      <c r="K466" s="14"/>
    </row>
    <row r="467" spans="1:11" x14ac:dyDescent="0.25">
      <c r="A467">
        <v>92252</v>
      </c>
      <c r="B467" t="s">
        <v>19</v>
      </c>
      <c r="C467" s="10">
        <v>1</v>
      </c>
      <c r="D467" s="11">
        <v>14</v>
      </c>
      <c r="K467" s="14"/>
    </row>
    <row r="468" spans="1:11" x14ac:dyDescent="0.25">
      <c r="A468">
        <v>92253</v>
      </c>
      <c r="B468" t="s">
        <v>19</v>
      </c>
      <c r="C468" s="10">
        <v>1</v>
      </c>
      <c r="D468" s="11">
        <v>15</v>
      </c>
      <c r="K468" s="14"/>
    </row>
    <row r="469" spans="1:11" x14ac:dyDescent="0.25">
      <c r="A469">
        <v>92254</v>
      </c>
      <c r="B469" t="s">
        <v>19</v>
      </c>
      <c r="C469" s="10">
        <v>1</v>
      </c>
      <c r="D469" s="11">
        <v>15</v>
      </c>
      <c r="K469" s="14"/>
    </row>
    <row r="470" spans="1:11" x14ac:dyDescent="0.25">
      <c r="A470">
        <v>92256</v>
      </c>
      <c r="B470" t="s">
        <v>19</v>
      </c>
      <c r="C470" s="10">
        <v>1</v>
      </c>
      <c r="D470" s="11">
        <v>14</v>
      </c>
      <c r="K470" s="14"/>
    </row>
    <row r="471" spans="1:11" x14ac:dyDescent="0.25">
      <c r="A471">
        <v>92257</v>
      </c>
      <c r="B471" t="s">
        <v>19</v>
      </c>
      <c r="C471" s="10">
        <v>1</v>
      </c>
      <c r="D471" s="11">
        <v>15</v>
      </c>
      <c r="K471" s="14"/>
    </row>
    <row r="472" spans="1:11" x14ac:dyDescent="0.25">
      <c r="A472">
        <v>92258</v>
      </c>
      <c r="B472" t="s">
        <v>19</v>
      </c>
      <c r="C472" s="10">
        <v>1</v>
      </c>
      <c r="D472" s="11">
        <v>15</v>
      </c>
      <c r="K472" s="14"/>
    </row>
    <row r="473" spans="1:11" x14ac:dyDescent="0.25">
      <c r="A473">
        <v>92259</v>
      </c>
      <c r="B473" t="s">
        <v>19</v>
      </c>
      <c r="C473" s="10">
        <v>1</v>
      </c>
      <c r="D473" s="11">
        <v>15</v>
      </c>
      <c r="K473" s="14"/>
    </row>
    <row r="474" spans="1:11" x14ac:dyDescent="0.25">
      <c r="A474">
        <v>92260</v>
      </c>
      <c r="B474" t="s">
        <v>19</v>
      </c>
      <c r="C474" s="10">
        <v>1</v>
      </c>
      <c r="D474" s="11">
        <v>15</v>
      </c>
      <c r="K474" s="14"/>
    </row>
    <row r="475" spans="1:11" x14ac:dyDescent="0.25">
      <c r="A475">
        <v>92262</v>
      </c>
      <c r="B475" t="s">
        <v>19</v>
      </c>
      <c r="C475" s="10">
        <v>1</v>
      </c>
      <c r="D475" s="11">
        <v>15</v>
      </c>
      <c r="K475" s="14"/>
    </row>
    <row r="476" spans="1:11" x14ac:dyDescent="0.25">
      <c r="A476">
        <v>92264</v>
      </c>
      <c r="B476" t="s">
        <v>19</v>
      </c>
      <c r="C476" s="10">
        <v>1</v>
      </c>
      <c r="D476" s="11">
        <v>15</v>
      </c>
      <c r="K476" s="14"/>
    </row>
    <row r="477" spans="1:11" x14ac:dyDescent="0.25">
      <c r="A477">
        <v>92266</v>
      </c>
      <c r="B477" t="s">
        <v>19</v>
      </c>
      <c r="C477" s="10">
        <v>1</v>
      </c>
      <c r="D477" s="11">
        <v>14</v>
      </c>
      <c r="K477" s="14"/>
    </row>
    <row r="478" spans="1:11" x14ac:dyDescent="0.25">
      <c r="A478">
        <v>92267</v>
      </c>
      <c r="B478" t="s">
        <v>19</v>
      </c>
      <c r="C478" s="10">
        <v>1</v>
      </c>
      <c r="D478" s="11">
        <v>15</v>
      </c>
      <c r="K478" s="14"/>
    </row>
    <row r="479" spans="1:11" x14ac:dyDescent="0.25">
      <c r="A479">
        <v>92268</v>
      </c>
      <c r="B479" t="s">
        <v>19</v>
      </c>
      <c r="C479" s="10">
        <v>1</v>
      </c>
      <c r="D479" s="11">
        <v>14</v>
      </c>
      <c r="K479" s="14"/>
    </row>
    <row r="480" spans="1:11" x14ac:dyDescent="0.25">
      <c r="A480">
        <v>92270</v>
      </c>
      <c r="B480" t="s">
        <v>19</v>
      </c>
      <c r="C480" s="10">
        <v>1</v>
      </c>
      <c r="D480" s="11">
        <v>15</v>
      </c>
      <c r="K480" s="14"/>
    </row>
    <row r="481" spans="1:11" x14ac:dyDescent="0.25">
      <c r="A481">
        <v>92273</v>
      </c>
      <c r="B481" t="s">
        <v>19</v>
      </c>
      <c r="C481" s="10">
        <v>1</v>
      </c>
      <c r="D481" s="11">
        <v>15</v>
      </c>
      <c r="K481" s="14"/>
    </row>
    <row r="482" spans="1:11" x14ac:dyDescent="0.25">
      <c r="A482">
        <v>92274</v>
      </c>
      <c r="B482" t="s">
        <v>19</v>
      </c>
      <c r="C482" s="10">
        <v>1</v>
      </c>
      <c r="D482" s="11">
        <v>15</v>
      </c>
      <c r="K482" s="14"/>
    </row>
    <row r="483" spans="1:11" x14ac:dyDescent="0.25">
      <c r="A483">
        <v>92275</v>
      </c>
      <c r="B483" t="s">
        <v>19</v>
      </c>
      <c r="C483" s="10">
        <v>1</v>
      </c>
      <c r="D483" s="11">
        <v>15</v>
      </c>
      <c r="K483" s="14"/>
    </row>
    <row r="484" spans="1:11" x14ac:dyDescent="0.25">
      <c r="A484">
        <v>92276</v>
      </c>
      <c r="B484" t="s">
        <v>19</v>
      </c>
      <c r="C484" s="10">
        <v>1</v>
      </c>
      <c r="D484" s="11">
        <v>15</v>
      </c>
      <c r="K484" s="14"/>
    </row>
    <row r="485" spans="1:11" x14ac:dyDescent="0.25">
      <c r="A485">
        <v>92277</v>
      </c>
      <c r="B485" t="s">
        <v>19</v>
      </c>
      <c r="C485" s="10">
        <v>1</v>
      </c>
      <c r="D485" s="11">
        <v>14</v>
      </c>
      <c r="K485" s="14"/>
    </row>
    <row r="486" spans="1:11" x14ac:dyDescent="0.25">
      <c r="A486">
        <v>92278</v>
      </c>
      <c r="B486" t="s">
        <v>19</v>
      </c>
      <c r="C486" s="10">
        <v>1</v>
      </c>
      <c r="D486" s="11">
        <v>14</v>
      </c>
      <c r="K486" s="14"/>
    </row>
    <row r="487" spans="1:11" x14ac:dyDescent="0.25">
      <c r="A487">
        <v>92280</v>
      </c>
      <c r="B487" t="s">
        <v>19</v>
      </c>
      <c r="C487" s="10">
        <v>1</v>
      </c>
      <c r="D487" s="11">
        <v>15</v>
      </c>
      <c r="K487" s="14"/>
    </row>
    <row r="488" spans="1:11" x14ac:dyDescent="0.25">
      <c r="A488">
        <v>92281</v>
      </c>
      <c r="B488" t="s">
        <v>19</v>
      </c>
      <c r="C488" s="10">
        <v>1</v>
      </c>
      <c r="D488" s="11">
        <v>15</v>
      </c>
      <c r="K488" s="14"/>
    </row>
    <row r="489" spans="1:11" x14ac:dyDescent="0.25">
      <c r="A489">
        <v>92282</v>
      </c>
      <c r="B489" t="s">
        <v>19</v>
      </c>
      <c r="C489" s="10">
        <v>1</v>
      </c>
      <c r="D489" s="11">
        <v>15</v>
      </c>
      <c r="K489" s="14"/>
    </row>
    <row r="490" spans="1:11" x14ac:dyDescent="0.25">
      <c r="A490">
        <v>92283</v>
      </c>
      <c r="B490" t="s">
        <v>19</v>
      </c>
      <c r="C490" s="10">
        <v>1</v>
      </c>
      <c r="D490" s="11">
        <v>15</v>
      </c>
      <c r="K490" s="14"/>
    </row>
    <row r="491" spans="1:11" x14ac:dyDescent="0.25">
      <c r="A491">
        <v>92284</v>
      </c>
      <c r="B491" t="s">
        <v>19</v>
      </c>
      <c r="C491" s="10">
        <v>1</v>
      </c>
      <c r="D491" s="11">
        <v>14</v>
      </c>
      <c r="K491" s="14"/>
    </row>
    <row r="492" spans="1:11" x14ac:dyDescent="0.25">
      <c r="A492">
        <v>92285</v>
      </c>
      <c r="B492" t="s">
        <v>19</v>
      </c>
      <c r="C492" s="10">
        <v>1</v>
      </c>
      <c r="D492" s="11">
        <v>14</v>
      </c>
      <c r="K492" s="14"/>
    </row>
    <row r="493" spans="1:11" x14ac:dyDescent="0.25">
      <c r="A493">
        <v>92301</v>
      </c>
      <c r="B493" t="s">
        <v>26</v>
      </c>
      <c r="C493" s="10">
        <v>1</v>
      </c>
      <c r="D493" s="11">
        <v>14</v>
      </c>
      <c r="K493" s="14"/>
    </row>
    <row r="494" spans="1:11" x14ac:dyDescent="0.25">
      <c r="A494">
        <v>92304</v>
      </c>
      <c r="B494" t="s">
        <v>19</v>
      </c>
      <c r="C494" s="10">
        <v>1</v>
      </c>
      <c r="D494" s="11">
        <v>15</v>
      </c>
      <c r="K494" s="14"/>
    </row>
    <row r="495" spans="1:11" x14ac:dyDescent="0.25">
      <c r="A495">
        <v>92305</v>
      </c>
      <c r="B495" t="s">
        <v>25</v>
      </c>
      <c r="C495" s="10">
        <v>0.83543474751491142</v>
      </c>
      <c r="D495" s="11">
        <v>16</v>
      </c>
      <c r="K495" s="14"/>
    </row>
    <row r="496" spans="1:11" x14ac:dyDescent="0.25">
      <c r="A496">
        <v>92305</v>
      </c>
      <c r="B496" t="s">
        <v>19</v>
      </c>
      <c r="C496" s="10">
        <v>0.16456525248508858</v>
      </c>
      <c r="D496" s="11">
        <v>16</v>
      </c>
      <c r="K496" s="14"/>
    </row>
    <row r="497" spans="1:11" x14ac:dyDescent="0.25">
      <c r="A497">
        <v>92307</v>
      </c>
      <c r="B497" t="s">
        <v>26</v>
      </c>
      <c r="C497" s="10">
        <v>0.90043625062029575</v>
      </c>
      <c r="D497" s="11">
        <v>14</v>
      </c>
      <c r="K497" s="14"/>
    </row>
    <row r="498" spans="1:11" x14ac:dyDescent="0.25">
      <c r="A498">
        <v>92307</v>
      </c>
      <c r="B498" t="s">
        <v>19</v>
      </c>
      <c r="C498" s="10">
        <v>9.9563749379704261E-2</v>
      </c>
      <c r="D498" s="11">
        <v>14</v>
      </c>
      <c r="K498" s="14"/>
    </row>
    <row r="499" spans="1:11" x14ac:dyDescent="0.25">
      <c r="A499">
        <v>92308</v>
      </c>
      <c r="B499" t="s">
        <v>26</v>
      </c>
      <c r="C499" s="10">
        <v>0.64207959664773151</v>
      </c>
      <c r="D499" s="11">
        <v>14</v>
      </c>
      <c r="K499" s="14"/>
    </row>
    <row r="500" spans="1:11" x14ac:dyDescent="0.25">
      <c r="A500">
        <v>92308</v>
      </c>
      <c r="B500" t="s">
        <v>19</v>
      </c>
      <c r="C500" s="10">
        <v>0.35792040335226843</v>
      </c>
      <c r="D500" s="11">
        <v>14</v>
      </c>
      <c r="K500" s="14"/>
    </row>
    <row r="501" spans="1:11" x14ac:dyDescent="0.25">
      <c r="A501">
        <v>92309</v>
      </c>
      <c r="B501" t="s">
        <v>26</v>
      </c>
      <c r="C501" s="10">
        <v>1</v>
      </c>
      <c r="D501" s="11">
        <v>14</v>
      </c>
      <c r="K501" s="14"/>
    </row>
    <row r="502" spans="1:11" x14ac:dyDescent="0.25">
      <c r="A502">
        <v>92310</v>
      </c>
      <c r="B502" t="s">
        <v>26</v>
      </c>
      <c r="C502" s="10">
        <v>1</v>
      </c>
      <c r="D502" s="11">
        <v>14</v>
      </c>
      <c r="K502" s="14"/>
    </row>
    <row r="503" spans="1:11" x14ac:dyDescent="0.25">
      <c r="A503">
        <v>92311</v>
      </c>
      <c r="B503" t="s">
        <v>26</v>
      </c>
      <c r="C503" s="10">
        <v>1</v>
      </c>
      <c r="D503" s="11">
        <v>14</v>
      </c>
      <c r="K503" s="14"/>
    </row>
    <row r="504" spans="1:11" x14ac:dyDescent="0.25">
      <c r="A504">
        <v>92313</v>
      </c>
      <c r="B504" t="s">
        <v>25</v>
      </c>
      <c r="C504" s="10">
        <v>1</v>
      </c>
      <c r="D504" s="11">
        <v>10</v>
      </c>
      <c r="K504" s="14"/>
    </row>
    <row r="505" spans="1:11" x14ac:dyDescent="0.25">
      <c r="A505">
        <v>92314</v>
      </c>
      <c r="B505" t="s">
        <v>25</v>
      </c>
      <c r="C505" s="10">
        <v>0.80039309022149518</v>
      </c>
      <c r="D505" s="11">
        <v>16</v>
      </c>
      <c r="K505" s="14"/>
    </row>
    <row r="506" spans="1:11" x14ac:dyDescent="0.25">
      <c r="A506">
        <v>92314</v>
      </c>
      <c r="B506" t="s">
        <v>19</v>
      </c>
      <c r="C506" s="10">
        <v>0.19960690977850484</v>
      </c>
      <c r="D506" s="11">
        <v>16</v>
      </c>
      <c r="K506" s="14"/>
    </row>
    <row r="507" spans="1:11" x14ac:dyDescent="0.25">
      <c r="A507">
        <v>92315</v>
      </c>
      <c r="B507" t="s">
        <v>25</v>
      </c>
      <c r="C507" s="10">
        <v>1</v>
      </c>
      <c r="D507" s="11">
        <v>16</v>
      </c>
      <c r="K507" s="14"/>
    </row>
    <row r="508" spans="1:11" x14ac:dyDescent="0.25">
      <c r="A508">
        <v>92316</v>
      </c>
      <c r="B508" t="s">
        <v>25</v>
      </c>
      <c r="C508" s="10">
        <v>1</v>
      </c>
      <c r="D508" s="11">
        <v>10</v>
      </c>
      <c r="K508" s="14"/>
    </row>
    <row r="509" spans="1:11" x14ac:dyDescent="0.25">
      <c r="A509" s="58">
        <v>92317</v>
      </c>
      <c r="B509" s="58" t="s">
        <v>25</v>
      </c>
      <c r="C509" s="10" t="s">
        <v>130</v>
      </c>
      <c r="K509" s="14"/>
    </row>
    <row r="510" spans="1:11" x14ac:dyDescent="0.25">
      <c r="A510" s="58">
        <v>92318</v>
      </c>
      <c r="B510" s="58" t="s">
        <v>25</v>
      </c>
      <c r="C510" s="10" t="s">
        <v>130</v>
      </c>
      <c r="K510" s="14"/>
    </row>
    <row r="511" spans="1:11" x14ac:dyDescent="0.25">
      <c r="A511">
        <v>92320</v>
      </c>
      <c r="B511" t="s">
        <v>25</v>
      </c>
      <c r="C511" s="10">
        <v>1</v>
      </c>
      <c r="D511" s="11">
        <v>10</v>
      </c>
      <c r="K511" s="14"/>
    </row>
    <row r="512" spans="1:11" x14ac:dyDescent="0.25">
      <c r="A512">
        <v>92321</v>
      </c>
      <c r="B512" t="s">
        <v>26</v>
      </c>
      <c r="C512" s="10">
        <v>0.99147151338664741</v>
      </c>
      <c r="D512" s="11">
        <v>16</v>
      </c>
      <c r="K512" s="14"/>
    </row>
    <row r="513" spans="1:11" x14ac:dyDescent="0.25">
      <c r="A513">
        <v>92321</v>
      </c>
      <c r="B513" t="s">
        <v>25</v>
      </c>
      <c r="C513" s="10">
        <v>8.528486613352643E-3</v>
      </c>
      <c r="D513" s="11">
        <v>16</v>
      </c>
      <c r="K513" s="14"/>
    </row>
    <row r="514" spans="1:11" x14ac:dyDescent="0.25">
      <c r="A514">
        <v>92322</v>
      </c>
      <c r="B514" t="s">
        <v>26</v>
      </c>
      <c r="C514" s="10">
        <v>0.93818634340552398</v>
      </c>
      <c r="D514" s="11">
        <v>16</v>
      </c>
      <c r="K514" s="14"/>
    </row>
    <row r="515" spans="1:11" x14ac:dyDescent="0.25">
      <c r="A515">
        <v>92322</v>
      </c>
      <c r="B515" t="s">
        <v>25</v>
      </c>
      <c r="C515" s="10">
        <v>6.1813656594475977E-2</v>
      </c>
      <c r="D515" s="11">
        <v>16</v>
      </c>
      <c r="K515" s="14"/>
    </row>
    <row r="516" spans="1:11" x14ac:dyDescent="0.25">
      <c r="A516">
        <v>92324</v>
      </c>
      <c r="B516" t="s">
        <v>25</v>
      </c>
      <c r="C516" s="10">
        <v>1</v>
      </c>
      <c r="D516" s="11">
        <v>10</v>
      </c>
      <c r="K516" s="14"/>
    </row>
    <row r="517" spans="1:11" x14ac:dyDescent="0.25">
      <c r="A517">
        <v>92325</v>
      </c>
      <c r="B517" t="s">
        <v>26</v>
      </c>
      <c r="C517" s="10">
        <v>0.74720049138116074</v>
      </c>
      <c r="D517" s="11">
        <v>16</v>
      </c>
      <c r="K517" s="14"/>
    </row>
    <row r="518" spans="1:11" x14ac:dyDescent="0.25">
      <c r="A518">
        <v>92325</v>
      </c>
      <c r="B518" t="s">
        <v>25</v>
      </c>
      <c r="C518" s="10">
        <v>0.25279950861883932</v>
      </c>
      <c r="D518" s="11">
        <v>16</v>
      </c>
      <c r="K518" s="14"/>
    </row>
    <row r="519" spans="1:11" x14ac:dyDescent="0.25">
      <c r="A519">
        <v>92327</v>
      </c>
      <c r="B519" t="s">
        <v>26</v>
      </c>
      <c r="C519" s="10">
        <v>1</v>
      </c>
      <c r="D519" s="11">
        <v>14</v>
      </c>
      <c r="K519" s="14"/>
    </row>
    <row r="520" spans="1:11" x14ac:dyDescent="0.25">
      <c r="A520">
        <v>92328</v>
      </c>
      <c r="B520" t="s">
        <v>26</v>
      </c>
      <c r="C520" s="10">
        <v>1</v>
      </c>
      <c r="D520" s="11">
        <v>14</v>
      </c>
      <c r="K520" s="14"/>
    </row>
    <row r="521" spans="1:11" x14ac:dyDescent="0.25">
      <c r="A521">
        <v>92332</v>
      </c>
      <c r="B521" t="s">
        <v>19</v>
      </c>
      <c r="C521" s="10">
        <v>0.8915889241995012</v>
      </c>
      <c r="D521" s="11">
        <v>14</v>
      </c>
      <c r="K521" s="14"/>
    </row>
    <row r="522" spans="1:11" x14ac:dyDescent="0.25">
      <c r="A522">
        <v>92332</v>
      </c>
      <c r="B522" t="s">
        <v>26</v>
      </c>
      <c r="C522" s="10">
        <v>0.10841107580049875</v>
      </c>
      <c r="D522" s="11">
        <v>14</v>
      </c>
      <c r="K522" s="14"/>
    </row>
    <row r="523" spans="1:11" x14ac:dyDescent="0.25">
      <c r="A523">
        <v>92333</v>
      </c>
      <c r="B523" t="s">
        <v>25</v>
      </c>
      <c r="C523" s="10">
        <v>0.99017723327036489</v>
      </c>
      <c r="D523" s="11">
        <v>16</v>
      </c>
      <c r="K523" s="14"/>
    </row>
    <row r="524" spans="1:11" x14ac:dyDescent="0.25">
      <c r="A524">
        <v>92333</v>
      </c>
      <c r="B524" t="s">
        <v>26</v>
      </c>
      <c r="C524" s="10">
        <v>9.8227667296350921E-3</v>
      </c>
      <c r="D524" s="11">
        <v>16</v>
      </c>
      <c r="K524" s="14"/>
    </row>
    <row r="525" spans="1:11" x14ac:dyDescent="0.25">
      <c r="A525">
        <v>92335</v>
      </c>
      <c r="B525" t="s">
        <v>25</v>
      </c>
      <c r="C525" s="10">
        <v>1</v>
      </c>
      <c r="D525" s="11">
        <v>10</v>
      </c>
      <c r="K525" s="14"/>
    </row>
    <row r="526" spans="1:11" x14ac:dyDescent="0.25">
      <c r="A526">
        <v>92336</v>
      </c>
      <c r="B526" t="s">
        <v>25</v>
      </c>
      <c r="C526" s="10">
        <v>1</v>
      </c>
      <c r="D526" s="11">
        <v>10</v>
      </c>
      <c r="K526" s="14"/>
    </row>
    <row r="527" spans="1:11" x14ac:dyDescent="0.25">
      <c r="A527">
        <v>92337</v>
      </c>
      <c r="B527" t="s">
        <v>25</v>
      </c>
      <c r="C527" s="10">
        <v>1</v>
      </c>
      <c r="D527" s="11">
        <v>10</v>
      </c>
      <c r="K527" s="14"/>
    </row>
    <row r="528" spans="1:11" x14ac:dyDescent="0.25">
      <c r="A528">
        <v>92338</v>
      </c>
      <c r="B528" t="s">
        <v>26</v>
      </c>
      <c r="C528" s="10">
        <v>0.84007462380593645</v>
      </c>
      <c r="D528" s="11">
        <v>14</v>
      </c>
      <c r="K528" s="14"/>
    </row>
    <row r="529" spans="1:11" x14ac:dyDescent="0.25">
      <c r="A529">
        <v>92338</v>
      </c>
      <c r="B529" t="s">
        <v>19</v>
      </c>
      <c r="C529" s="10">
        <v>0.15992537619406352</v>
      </c>
      <c r="D529" s="11">
        <v>14</v>
      </c>
      <c r="K529" s="14"/>
    </row>
    <row r="530" spans="1:11" x14ac:dyDescent="0.25">
      <c r="A530">
        <v>92339</v>
      </c>
      <c r="B530" t="s">
        <v>25</v>
      </c>
      <c r="C530" s="10">
        <v>1</v>
      </c>
      <c r="D530" s="11">
        <v>16</v>
      </c>
      <c r="K530" s="14"/>
    </row>
    <row r="531" spans="1:11" x14ac:dyDescent="0.25">
      <c r="A531">
        <v>92341</v>
      </c>
      <c r="B531" t="s">
        <v>26</v>
      </c>
      <c r="C531" s="10">
        <v>0.99832173926149015</v>
      </c>
      <c r="D531" s="11">
        <v>16</v>
      </c>
      <c r="K531" s="14"/>
    </row>
    <row r="532" spans="1:11" x14ac:dyDescent="0.25">
      <c r="A532">
        <v>92341</v>
      </c>
      <c r="B532" t="s">
        <v>25</v>
      </c>
      <c r="C532" s="10">
        <v>1.6782607385098637E-3</v>
      </c>
      <c r="D532" s="11">
        <v>16</v>
      </c>
      <c r="K532" s="14"/>
    </row>
    <row r="533" spans="1:11" x14ac:dyDescent="0.25">
      <c r="A533">
        <v>92342</v>
      </c>
      <c r="B533" t="s">
        <v>26</v>
      </c>
      <c r="C533" s="10">
        <v>1</v>
      </c>
      <c r="D533" s="11">
        <v>14</v>
      </c>
      <c r="K533" s="14"/>
    </row>
    <row r="534" spans="1:11" x14ac:dyDescent="0.25">
      <c r="A534">
        <v>92344</v>
      </c>
      <c r="B534" t="s">
        <v>26</v>
      </c>
      <c r="C534" s="10">
        <v>0.99658332762621371</v>
      </c>
      <c r="D534" s="11">
        <v>14</v>
      </c>
      <c r="K534" s="14"/>
    </row>
    <row r="535" spans="1:11" x14ac:dyDescent="0.25">
      <c r="A535">
        <v>92344</v>
      </c>
      <c r="B535" t="s">
        <v>25</v>
      </c>
      <c r="C535" s="10">
        <v>3.4166723737863126E-3</v>
      </c>
      <c r="D535" s="11">
        <v>14</v>
      </c>
      <c r="K535" s="14"/>
    </row>
    <row r="536" spans="1:11" x14ac:dyDescent="0.25">
      <c r="A536">
        <v>92345</v>
      </c>
      <c r="B536" t="s">
        <v>26</v>
      </c>
      <c r="C536" s="10">
        <v>1</v>
      </c>
      <c r="D536" s="11">
        <v>14</v>
      </c>
      <c r="K536" s="14"/>
    </row>
    <row r="537" spans="1:11" x14ac:dyDescent="0.25">
      <c r="A537">
        <v>92346</v>
      </c>
      <c r="B537" t="s">
        <v>25</v>
      </c>
      <c r="C537" s="10">
        <v>1</v>
      </c>
      <c r="D537" s="11">
        <v>10</v>
      </c>
      <c r="K537" s="14"/>
    </row>
    <row r="538" spans="1:11" x14ac:dyDescent="0.25">
      <c r="A538">
        <v>92347</v>
      </c>
      <c r="B538" t="s">
        <v>26</v>
      </c>
      <c r="C538" s="10">
        <v>1</v>
      </c>
      <c r="D538" s="11">
        <v>14</v>
      </c>
      <c r="K538" s="14"/>
    </row>
    <row r="539" spans="1:11" x14ac:dyDescent="0.25">
      <c r="A539" s="58">
        <v>92350</v>
      </c>
      <c r="B539" s="58" t="s">
        <v>25</v>
      </c>
      <c r="C539" s="10" t="s">
        <v>130</v>
      </c>
      <c r="K539" s="14"/>
    </row>
    <row r="540" spans="1:11" x14ac:dyDescent="0.25">
      <c r="A540">
        <v>92352</v>
      </c>
      <c r="B540" t="s">
        <v>26</v>
      </c>
      <c r="C540" s="10">
        <v>0.99772981352198808</v>
      </c>
      <c r="D540" s="11">
        <v>16</v>
      </c>
      <c r="K540" s="14"/>
    </row>
    <row r="541" spans="1:11" x14ac:dyDescent="0.25">
      <c r="A541">
        <v>92352</v>
      </c>
      <c r="B541" t="s">
        <v>25</v>
      </c>
      <c r="C541" s="10">
        <v>2.270186478011877E-3</v>
      </c>
      <c r="D541" s="11">
        <v>16</v>
      </c>
      <c r="K541" s="14"/>
    </row>
    <row r="542" spans="1:11" x14ac:dyDescent="0.25">
      <c r="A542">
        <v>92354</v>
      </c>
      <c r="B542" t="s">
        <v>25</v>
      </c>
      <c r="C542" s="10">
        <v>1</v>
      </c>
      <c r="D542" s="11">
        <v>10</v>
      </c>
      <c r="K542" s="14"/>
    </row>
    <row r="543" spans="1:11" x14ac:dyDescent="0.25">
      <c r="A543">
        <v>92356</v>
      </c>
      <c r="B543" t="s">
        <v>19</v>
      </c>
      <c r="C543" s="10">
        <v>0.90895640816664813</v>
      </c>
      <c r="D543" s="11">
        <v>14</v>
      </c>
      <c r="K543" s="14"/>
    </row>
    <row r="544" spans="1:11" x14ac:dyDescent="0.25">
      <c r="A544">
        <v>92356</v>
      </c>
      <c r="B544" t="s">
        <v>26</v>
      </c>
      <c r="C544" s="10">
        <v>9.1043591833351867E-2</v>
      </c>
      <c r="D544" s="11">
        <v>14</v>
      </c>
      <c r="K544" s="14"/>
    </row>
    <row r="545" spans="1:11" x14ac:dyDescent="0.25">
      <c r="A545">
        <v>92358</v>
      </c>
      <c r="B545" t="s">
        <v>25</v>
      </c>
      <c r="C545" s="10">
        <v>1</v>
      </c>
      <c r="D545" s="11">
        <v>16</v>
      </c>
      <c r="K545" s="14"/>
    </row>
    <row r="546" spans="1:11" x14ac:dyDescent="0.25">
      <c r="A546">
        <v>92359</v>
      </c>
      <c r="B546" t="s">
        <v>25</v>
      </c>
      <c r="C546" s="10">
        <v>1</v>
      </c>
      <c r="D546" s="11">
        <v>16</v>
      </c>
      <c r="K546" s="14"/>
    </row>
    <row r="547" spans="1:11" x14ac:dyDescent="0.25">
      <c r="A547">
        <v>92363</v>
      </c>
      <c r="B547" t="s">
        <v>19</v>
      </c>
      <c r="C547" s="10">
        <v>1</v>
      </c>
      <c r="D547" s="11">
        <v>15</v>
      </c>
      <c r="K547" s="14"/>
    </row>
    <row r="548" spans="1:11" x14ac:dyDescent="0.25">
      <c r="A548">
        <v>92364</v>
      </c>
      <c r="B548" t="s">
        <v>26</v>
      </c>
      <c r="C548" s="10">
        <v>0.8710946058559077</v>
      </c>
      <c r="D548" s="11">
        <v>14</v>
      </c>
      <c r="K548" s="14"/>
    </row>
    <row r="549" spans="1:11" x14ac:dyDescent="0.25">
      <c r="A549">
        <v>92364</v>
      </c>
      <c r="B549" t="s">
        <v>19</v>
      </c>
      <c r="C549" s="10">
        <v>0.12890539414409216</v>
      </c>
      <c r="D549" s="11">
        <v>14</v>
      </c>
      <c r="K549" s="14"/>
    </row>
    <row r="550" spans="1:11" x14ac:dyDescent="0.25">
      <c r="A550">
        <v>92365</v>
      </c>
      <c r="B550" t="s">
        <v>26</v>
      </c>
      <c r="C550" s="10">
        <v>1</v>
      </c>
      <c r="D550" s="11">
        <v>14</v>
      </c>
      <c r="K550" s="14"/>
    </row>
    <row r="551" spans="1:11" x14ac:dyDescent="0.25">
      <c r="A551">
        <v>92368</v>
      </c>
      <c r="B551" t="s">
        <v>26</v>
      </c>
      <c r="C551" s="10">
        <v>1</v>
      </c>
      <c r="D551" s="11">
        <v>14</v>
      </c>
      <c r="K551" s="14"/>
    </row>
    <row r="552" spans="1:11" x14ac:dyDescent="0.25">
      <c r="A552">
        <v>92371</v>
      </c>
      <c r="B552" t="s">
        <v>26</v>
      </c>
      <c r="C552" s="10">
        <v>0.79649539948841852</v>
      </c>
      <c r="D552" s="11">
        <v>14</v>
      </c>
      <c r="K552" s="14"/>
    </row>
    <row r="553" spans="1:11" x14ac:dyDescent="0.25">
      <c r="A553">
        <v>92371</v>
      </c>
      <c r="B553" t="s">
        <v>25</v>
      </c>
      <c r="C553" s="10">
        <v>0.20350460051158142</v>
      </c>
      <c r="D553" s="11">
        <v>14</v>
      </c>
      <c r="K553" s="14"/>
    </row>
    <row r="554" spans="1:11" x14ac:dyDescent="0.25">
      <c r="A554">
        <v>92372</v>
      </c>
      <c r="B554" t="s">
        <v>26</v>
      </c>
      <c r="C554" s="10">
        <v>1</v>
      </c>
      <c r="D554" s="11">
        <v>14</v>
      </c>
      <c r="K554" s="14"/>
    </row>
    <row r="555" spans="1:11" x14ac:dyDescent="0.25">
      <c r="A555">
        <v>92373</v>
      </c>
      <c r="B555" t="s">
        <v>25</v>
      </c>
      <c r="C555" s="10">
        <v>1</v>
      </c>
      <c r="D555" s="11">
        <v>10</v>
      </c>
      <c r="K555" s="14"/>
    </row>
    <row r="556" spans="1:11" x14ac:dyDescent="0.25">
      <c r="A556">
        <v>92374</v>
      </c>
      <c r="B556" t="s">
        <v>25</v>
      </c>
      <c r="C556" s="10">
        <v>1</v>
      </c>
      <c r="D556" s="11">
        <v>10</v>
      </c>
      <c r="K556" s="14"/>
    </row>
    <row r="557" spans="1:11" x14ac:dyDescent="0.25">
      <c r="A557">
        <v>92376</v>
      </c>
      <c r="B557" t="s">
        <v>25</v>
      </c>
      <c r="C557" s="10">
        <v>1</v>
      </c>
      <c r="D557" s="11">
        <v>10</v>
      </c>
      <c r="K557" s="14"/>
    </row>
    <row r="558" spans="1:11" x14ac:dyDescent="0.25">
      <c r="A558">
        <v>92377</v>
      </c>
      <c r="B558" t="s">
        <v>25</v>
      </c>
      <c r="C558" s="10">
        <v>1</v>
      </c>
      <c r="D558" s="11">
        <v>10</v>
      </c>
      <c r="K558" s="14"/>
    </row>
    <row r="559" spans="1:11" x14ac:dyDescent="0.25">
      <c r="A559">
        <v>92378</v>
      </c>
      <c r="B559" t="s">
        <v>25</v>
      </c>
      <c r="C559" s="10">
        <v>0.92810801628569317</v>
      </c>
      <c r="D559" s="11">
        <v>16</v>
      </c>
      <c r="K559" s="14"/>
    </row>
    <row r="560" spans="1:11" x14ac:dyDescent="0.25">
      <c r="A560">
        <v>92378</v>
      </c>
      <c r="B560" t="s">
        <v>26</v>
      </c>
      <c r="C560" s="10">
        <v>7.189198371430687E-2</v>
      </c>
      <c r="D560" s="11">
        <v>16</v>
      </c>
      <c r="K560" s="14"/>
    </row>
    <row r="561" spans="1:11" x14ac:dyDescent="0.25">
      <c r="A561">
        <v>92382</v>
      </c>
      <c r="B561" t="s">
        <v>25</v>
      </c>
      <c r="C561" s="10">
        <v>0.6585368961617809</v>
      </c>
      <c r="D561" s="11">
        <v>16</v>
      </c>
      <c r="K561" s="14"/>
    </row>
    <row r="562" spans="1:11" x14ac:dyDescent="0.25">
      <c r="A562">
        <v>92382</v>
      </c>
      <c r="B562" t="s">
        <v>26</v>
      </c>
      <c r="C562" s="10">
        <v>0.34146310383821915</v>
      </c>
      <c r="D562" s="11">
        <v>16</v>
      </c>
      <c r="K562" s="14"/>
    </row>
    <row r="563" spans="1:11" x14ac:dyDescent="0.25">
      <c r="A563">
        <v>92384</v>
      </c>
      <c r="B563" t="s">
        <v>26</v>
      </c>
      <c r="C563" s="10">
        <v>1</v>
      </c>
      <c r="D563" s="11">
        <v>14</v>
      </c>
      <c r="K563" s="14"/>
    </row>
    <row r="564" spans="1:11" x14ac:dyDescent="0.25">
      <c r="A564">
        <v>92385</v>
      </c>
      <c r="B564" t="s">
        <v>25</v>
      </c>
      <c r="C564" s="10">
        <v>0.95549490683885263</v>
      </c>
      <c r="D564" s="11">
        <v>16</v>
      </c>
      <c r="K564" s="14"/>
    </row>
    <row r="565" spans="1:11" x14ac:dyDescent="0.25">
      <c r="A565">
        <v>92385</v>
      </c>
      <c r="B565" t="s">
        <v>26</v>
      </c>
      <c r="C565" s="10">
        <v>4.4505093161147431E-2</v>
      </c>
      <c r="D565" s="11">
        <v>16</v>
      </c>
      <c r="K565" s="14"/>
    </row>
    <row r="566" spans="1:11" x14ac:dyDescent="0.25">
      <c r="A566">
        <v>92386</v>
      </c>
      <c r="B566" t="s">
        <v>25</v>
      </c>
      <c r="C566" s="10">
        <v>1</v>
      </c>
      <c r="D566" s="11">
        <v>16</v>
      </c>
      <c r="K566" s="14"/>
    </row>
    <row r="567" spans="1:11" x14ac:dyDescent="0.25">
      <c r="A567">
        <v>92389</v>
      </c>
      <c r="B567" t="s">
        <v>26</v>
      </c>
      <c r="C567" s="10">
        <v>1</v>
      </c>
      <c r="D567" s="11">
        <v>14</v>
      </c>
      <c r="K567" s="14"/>
    </row>
    <row r="568" spans="1:11" x14ac:dyDescent="0.25">
      <c r="A568">
        <v>92391</v>
      </c>
      <c r="B568" t="s">
        <v>26</v>
      </c>
      <c r="C568" s="10">
        <v>0.93429667635659208</v>
      </c>
      <c r="D568" s="11">
        <v>16</v>
      </c>
      <c r="K568" s="14"/>
    </row>
    <row r="569" spans="1:11" x14ac:dyDescent="0.25">
      <c r="A569">
        <v>92391</v>
      </c>
      <c r="B569" t="s">
        <v>25</v>
      </c>
      <c r="C569" s="10">
        <v>6.5703323643407988E-2</v>
      </c>
      <c r="D569" s="11">
        <v>16</v>
      </c>
      <c r="K569" s="14"/>
    </row>
    <row r="570" spans="1:11" x14ac:dyDescent="0.25">
      <c r="A570">
        <v>92392</v>
      </c>
      <c r="B570" t="s">
        <v>26</v>
      </c>
      <c r="C570" s="10">
        <v>1</v>
      </c>
      <c r="D570" s="11">
        <v>14</v>
      </c>
      <c r="K570" s="14"/>
    </row>
    <row r="571" spans="1:11" x14ac:dyDescent="0.25">
      <c r="A571">
        <v>92394</v>
      </c>
      <c r="B571" t="s">
        <v>26</v>
      </c>
      <c r="C571" s="10">
        <v>1</v>
      </c>
      <c r="D571" s="11">
        <v>14</v>
      </c>
      <c r="K571" s="14"/>
    </row>
    <row r="572" spans="1:11" x14ac:dyDescent="0.25">
      <c r="A572">
        <v>92395</v>
      </c>
      <c r="B572" t="s">
        <v>26</v>
      </c>
      <c r="C572" s="10">
        <v>1</v>
      </c>
      <c r="D572" s="11">
        <v>14</v>
      </c>
      <c r="K572" s="14"/>
    </row>
    <row r="573" spans="1:11" x14ac:dyDescent="0.25">
      <c r="A573">
        <v>92397</v>
      </c>
      <c r="B573" t="s">
        <v>26</v>
      </c>
      <c r="C573" s="10">
        <v>0.99160253954735644</v>
      </c>
      <c r="D573" s="11">
        <v>16</v>
      </c>
      <c r="K573" s="14"/>
    </row>
    <row r="574" spans="1:11" x14ac:dyDescent="0.25">
      <c r="A574">
        <v>92397</v>
      </c>
      <c r="B574" t="s">
        <v>25</v>
      </c>
      <c r="C574" s="10">
        <v>8.3974604526435934E-3</v>
      </c>
      <c r="D574" s="11">
        <v>16</v>
      </c>
      <c r="K574" s="14"/>
    </row>
    <row r="575" spans="1:11" x14ac:dyDescent="0.25">
      <c r="A575">
        <v>92398</v>
      </c>
      <c r="B575" t="s">
        <v>26</v>
      </c>
      <c r="C575" s="10">
        <v>1</v>
      </c>
      <c r="D575" s="11">
        <v>14</v>
      </c>
      <c r="K575" s="14"/>
    </row>
    <row r="576" spans="1:11" x14ac:dyDescent="0.25">
      <c r="A576">
        <v>92399</v>
      </c>
      <c r="B576" t="s">
        <v>25</v>
      </c>
      <c r="C576" s="10">
        <v>0.99896635215297969</v>
      </c>
      <c r="D576" s="11">
        <v>10</v>
      </c>
      <c r="K576" s="14"/>
    </row>
    <row r="577" spans="1:11" x14ac:dyDescent="0.25">
      <c r="A577">
        <v>92399</v>
      </c>
      <c r="B577" t="s">
        <v>19</v>
      </c>
      <c r="C577" s="10">
        <v>1.0336478470203308E-3</v>
      </c>
      <c r="D577" s="11">
        <v>10</v>
      </c>
      <c r="K577" s="14"/>
    </row>
    <row r="578" spans="1:11" x14ac:dyDescent="0.25">
      <c r="A578">
        <v>92401</v>
      </c>
      <c r="B578" t="s">
        <v>25</v>
      </c>
      <c r="C578" s="10">
        <v>1</v>
      </c>
      <c r="D578" s="11">
        <v>10</v>
      </c>
      <c r="K578" s="14"/>
    </row>
    <row r="579" spans="1:11" x14ac:dyDescent="0.25">
      <c r="A579">
        <v>92404</v>
      </c>
      <c r="B579" t="s">
        <v>25</v>
      </c>
      <c r="C579" s="10">
        <v>1</v>
      </c>
      <c r="D579" s="11">
        <v>16</v>
      </c>
      <c r="K579" s="14"/>
    </row>
    <row r="580" spans="1:11" x14ac:dyDescent="0.25">
      <c r="A580">
        <v>92405</v>
      </c>
      <c r="B580" t="s">
        <v>25</v>
      </c>
      <c r="C580" s="10">
        <v>1</v>
      </c>
      <c r="D580" s="11">
        <v>10</v>
      </c>
      <c r="K580" s="14"/>
    </row>
    <row r="581" spans="1:11" x14ac:dyDescent="0.25">
      <c r="A581">
        <v>92407</v>
      </c>
      <c r="B581" t="s">
        <v>25</v>
      </c>
      <c r="C581" s="10">
        <v>0.99679053096261172</v>
      </c>
      <c r="D581" s="11">
        <v>10</v>
      </c>
      <c r="K581" s="14"/>
    </row>
    <row r="582" spans="1:11" x14ac:dyDescent="0.25">
      <c r="A582">
        <v>92407</v>
      </c>
      <c r="B582" t="s">
        <v>26</v>
      </c>
      <c r="C582" s="10">
        <v>3.2094690373883376E-3</v>
      </c>
      <c r="D582" s="11">
        <v>10</v>
      </c>
      <c r="K582" s="14"/>
    </row>
    <row r="583" spans="1:11" x14ac:dyDescent="0.25">
      <c r="A583">
        <v>92408</v>
      </c>
      <c r="B583" t="s">
        <v>25</v>
      </c>
      <c r="C583" s="10">
        <v>1</v>
      </c>
      <c r="D583" s="11">
        <v>10</v>
      </c>
      <c r="K583" s="14"/>
    </row>
    <row r="584" spans="1:11" x14ac:dyDescent="0.25">
      <c r="A584">
        <v>92410</v>
      </c>
      <c r="B584" t="s">
        <v>25</v>
      </c>
      <c r="C584" s="10">
        <v>1</v>
      </c>
      <c r="D584" s="11">
        <v>10</v>
      </c>
      <c r="K584" s="14"/>
    </row>
    <row r="585" spans="1:11" x14ac:dyDescent="0.25">
      <c r="A585">
        <v>92411</v>
      </c>
      <c r="B585" t="s">
        <v>25</v>
      </c>
      <c r="C585" s="10">
        <v>1</v>
      </c>
      <c r="D585" s="11">
        <v>10</v>
      </c>
      <c r="K585" s="14"/>
    </row>
    <row r="586" spans="1:11" x14ac:dyDescent="0.25">
      <c r="A586" s="58">
        <v>92415</v>
      </c>
      <c r="B586" s="58" t="s">
        <v>25</v>
      </c>
      <c r="C586" s="10" t="s">
        <v>130</v>
      </c>
      <c r="K586" s="14"/>
    </row>
    <row r="587" spans="1:11" x14ac:dyDescent="0.25">
      <c r="A587">
        <v>92501</v>
      </c>
      <c r="B587" t="s">
        <v>25</v>
      </c>
      <c r="C587" s="10">
        <v>1</v>
      </c>
      <c r="D587" s="11">
        <v>10</v>
      </c>
      <c r="K587" s="14"/>
    </row>
    <row r="588" spans="1:11" x14ac:dyDescent="0.25">
      <c r="A588">
        <v>92503</v>
      </c>
      <c r="B588" t="s">
        <v>25</v>
      </c>
      <c r="C588" s="10">
        <v>1</v>
      </c>
      <c r="D588" s="11">
        <v>10</v>
      </c>
      <c r="K588" s="14"/>
    </row>
    <row r="589" spans="1:11" x14ac:dyDescent="0.25">
      <c r="A589">
        <v>92504</v>
      </c>
      <c r="B589" t="s">
        <v>25</v>
      </c>
      <c r="C589" s="10">
        <v>1</v>
      </c>
      <c r="D589" s="11">
        <v>10</v>
      </c>
      <c r="K589" s="14"/>
    </row>
    <row r="590" spans="1:11" x14ac:dyDescent="0.25">
      <c r="A590">
        <v>92505</v>
      </c>
      <c r="B590" t="s">
        <v>25</v>
      </c>
      <c r="C590" s="10">
        <v>1</v>
      </c>
      <c r="D590" s="11">
        <v>10</v>
      </c>
      <c r="K590" s="14"/>
    </row>
    <row r="591" spans="1:11" x14ac:dyDescent="0.25">
      <c r="A591">
        <v>92506</v>
      </c>
      <c r="B591" t="s">
        <v>25</v>
      </c>
      <c r="C591" s="10">
        <v>1</v>
      </c>
      <c r="D591" s="11">
        <v>10</v>
      </c>
      <c r="K591" s="14"/>
    </row>
    <row r="592" spans="1:11" x14ac:dyDescent="0.25">
      <c r="A592">
        <v>92507</v>
      </c>
      <c r="B592" t="s">
        <v>25</v>
      </c>
      <c r="C592" s="10">
        <v>1</v>
      </c>
      <c r="D592" s="11">
        <v>10</v>
      </c>
      <c r="K592" s="14"/>
    </row>
    <row r="593" spans="1:11" x14ac:dyDescent="0.25">
      <c r="A593">
        <v>92508</v>
      </c>
      <c r="B593" t="s">
        <v>25</v>
      </c>
      <c r="C593" s="10">
        <v>1</v>
      </c>
      <c r="D593" s="11">
        <v>10</v>
      </c>
      <c r="K593" s="14"/>
    </row>
    <row r="594" spans="1:11" x14ac:dyDescent="0.25">
      <c r="A594">
        <v>92509</v>
      </c>
      <c r="B594" t="s">
        <v>25</v>
      </c>
      <c r="C594" s="10">
        <v>1</v>
      </c>
      <c r="D594" s="11">
        <v>10</v>
      </c>
      <c r="K594" s="14"/>
    </row>
    <row r="595" spans="1:11" x14ac:dyDescent="0.25">
      <c r="A595">
        <v>92518</v>
      </c>
      <c r="B595" t="s">
        <v>25</v>
      </c>
      <c r="C595" s="10">
        <v>1</v>
      </c>
      <c r="D595" s="11">
        <v>10</v>
      </c>
      <c r="K595" s="14"/>
    </row>
    <row r="596" spans="1:11" x14ac:dyDescent="0.25">
      <c r="A596" s="58">
        <v>92521</v>
      </c>
      <c r="B596" s="58" t="s">
        <v>25</v>
      </c>
      <c r="C596" s="10" t="s">
        <v>130</v>
      </c>
      <c r="K596" s="14"/>
    </row>
    <row r="597" spans="1:11" x14ac:dyDescent="0.25">
      <c r="A597">
        <v>92530</v>
      </c>
      <c r="B597" t="s">
        <v>25</v>
      </c>
      <c r="C597" s="10">
        <v>1</v>
      </c>
      <c r="D597" s="11">
        <v>10</v>
      </c>
      <c r="K597" s="14"/>
    </row>
    <row r="598" spans="1:11" x14ac:dyDescent="0.25">
      <c r="A598">
        <v>92532</v>
      </c>
      <c r="B598" t="s">
        <v>25</v>
      </c>
      <c r="C598" s="10">
        <v>1</v>
      </c>
      <c r="D598" s="11">
        <v>10</v>
      </c>
      <c r="K598" s="14"/>
    </row>
    <row r="599" spans="1:11" x14ac:dyDescent="0.25">
      <c r="A599">
        <v>92536</v>
      </c>
      <c r="B599" t="s">
        <v>25</v>
      </c>
      <c r="C599" s="10">
        <v>1</v>
      </c>
      <c r="D599" s="11">
        <v>15</v>
      </c>
      <c r="K599" s="14"/>
    </row>
    <row r="600" spans="1:11" x14ac:dyDescent="0.25">
      <c r="A600">
        <v>92539</v>
      </c>
      <c r="B600" t="s">
        <v>25</v>
      </c>
      <c r="C600" s="10">
        <v>0.5284171986172097</v>
      </c>
      <c r="D600" s="11">
        <v>16</v>
      </c>
      <c r="K600" s="14"/>
    </row>
    <row r="601" spans="1:11" x14ac:dyDescent="0.25">
      <c r="A601">
        <v>92539</v>
      </c>
      <c r="B601" t="s">
        <v>19</v>
      </c>
      <c r="C601" s="10">
        <v>0.47158280138279041</v>
      </c>
      <c r="D601" s="11">
        <v>16</v>
      </c>
      <c r="K601" s="14"/>
    </row>
    <row r="602" spans="1:11" x14ac:dyDescent="0.25">
      <c r="A602">
        <v>92543</v>
      </c>
      <c r="B602" t="s">
        <v>25</v>
      </c>
      <c r="C602" s="10">
        <v>1</v>
      </c>
      <c r="D602" s="11">
        <v>10</v>
      </c>
      <c r="K602" s="14"/>
    </row>
    <row r="603" spans="1:11" x14ac:dyDescent="0.25">
      <c r="A603">
        <v>92544</v>
      </c>
      <c r="B603" t="s">
        <v>25</v>
      </c>
      <c r="C603" s="10">
        <v>1</v>
      </c>
      <c r="D603" s="11">
        <v>10</v>
      </c>
      <c r="K603" s="14"/>
    </row>
    <row r="604" spans="1:11" x14ac:dyDescent="0.25">
      <c r="A604">
        <v>92545</v>
      </c>
      <c r="B604" t="s">
        <v>25</v>
      </c>
      <c r="C604" s="10">
        <v>1</v>
      </c>
      <c r="D604" s="11">
        <v>10</v>
      </c>
      <c r="K604" s="14"/>
    </row>
    <row r="605" spans="1:11" x14ac:dyDescent="0.25">
      <c r="A605">
        <v>92548</v>
      </c>
      <c r="B605" t="s">
        <v>25</v>
      </c>
      <c r="C605" s="10">
        <v>1</v>
      </c>
      <c r="D605" s="11">
        <v>10</v>
      </c>
      <c r="K605" s="14"/>
    </row>
    <row r="606" spans="1:11" x14ac:dyDescent="0.25">
      <c r="A606">
        <v>92549</v>
      </c>
      <c r="B606" t="s">
        <v>25</v>
      </c>
      <c r="C606" s="10">
        <v>0.96580550285266831</v>
      </c>
      <c r="D606" s="11">
        <v>16</v>
      </c>
      <c r="K606" s="14"/>
    </row>
    <row r="607" spans="1:11" x14ac:dyDescent="0.25">
      <c r="A607">
        <v>92549</v>
      </c>
      <c r="B607" t="s">
        <v>19</v>
      </c>
      <c r="C607" s="10">
        <v>3.4194497147331658E-2</v>
      </c>
      <c r="D607" s="11">
        <v>16</v>
      </c>
      <c r="K607" s="14"/>
    </row>
    <row r="608" spans="1:11" x14ac:dyDescent="0.25">
      <c r="A608">
        <v>92551</v>
      </c>
      <c r="B608" t="s">
        <v>25</v>
      </c>
      <c r="C608" s="10">
        <v>1</v>
      </c>
      <c r="D608" s="11">
        <v>10</v>
      </c>
      <c r="K608" s="14"/>
    </row>
    <row r="609" spans="1:11" x14ac:dyDescent="0.25">
      <c r="A609">
        <v>92553</v>
      </c>
      <c r="B609" t="s">
        <v>25</v>
      </c>
      <c r="C609" s="10">
        <v>1</v>
      </c>
      <c r="D609" s="11">
        <v>10</v>
      </c>
      <c r="K609" s="14"/>
    </row>
    <row r="610" spans="1:11" x14ac:dyDescent="0.25">
      <c r="A610">
        <v>92555</v>
      </c>
      <c r="B610" t="s">
        <v>25</v>
      </c>
      <c r="C610" s="10">
        <v>1</v>
      </c>
      <c r="D610" s="11">
        <v>10</v>
      </c>
      <c r="K610" s="14"/>
    </row>
    <row r="611" spans="1:11" x14ac:dyDescent="0.25">
      <c r="A611">
        <v>92557</v>
      </c>
      <c r="B611" t="s">
        <v>25</v>
      </c>
      <c r="C611" s="10">
        <v>1</v>
      </c>
      <c r="D611" s="11">
        <v>10</v>
      </c>
      <c r="K611" s="14"/>
    </row>
    <row r="612" spans="1:11" x14ac:dyDescent="0.25">
      <c r="A612">
        <v>92561</v>
      </c>
      <c r="B612" t="s">
        <v>25</v>
      </c>
      <c r="C612" s="10">
        <v>0.69536855449746759</v>
      </c>
      <c r="D612" s="11">
        <v>16</v>
      </c>
      <c r="K612" s="14"/>
    </row>
    <row r="613" spans="1:11" x14ac:dyDescent="0.25">
      <c r="A613">
        <v>92561</v>
      </c>
      <c r="B613" t="s">
        <v>19</v>
      </c>
      <c r="C613" s="10">
        <v>0.30463144550253235</v>
      </c>
      <c r="D613" s="11">
        <v>16</v>
      </c>
      <c r="K613" s="14"/>
    </row>
    <row r="614" spans="1:11" x14ac:dyDescent="0.25">
      <c r="A614">
        <v>92562</v>
      </c>
      <c r="B614" t="s">
        <v>25</v>
      </c>
      <c r="C614" s="10">
        <v>1</v>
      </c>
      <c r="D614" s="11">
        <v>10</v>
      </c>
      <c r="K614" s="14"/>
    </row>
    <row r="615" spans="1:11" x14ac:dyDescent="0.25">
      <c r="A615">
        <v>92563</v>
      </c>
      <c r="B615" t="s">
        <v>25</v>
      </c>
      <c r="C615" s="10">
        <v>1</v>
      </c>
      <c r="D615" s="11">
        <v>10</v>
      </c>
      <c r="K615" s="14"/>
    </row>
    <row r="616" spans="1:11" x14ac:dyDescent="0.25">
      <c r="A616">
        <v>92567</v>
      </c>
      <c r="B616" t="s">
        <v>25</v>
      </c>
      <c r="C616" s="10">
        <v>1</v>
      </c>
      <c r="D616" s="11">
        <v>10</v>
      </c>
      <c r="K616" s="14"/>
    </row>
    <row r="617" spans="1:11" x14ac:dyDescent="0.25">
      <c r="A617">
        <v>92570</v>
      </c>
      <c r="B617" t="s">
        <v>25</v>
      </c>
      <c r="C617" s="10">
        <v>1</v>
      </c>
      <c r="D617" s="11">
        <v>10</v>
      </c>
      <c r="K617" s="14"/>
    </row>
    <row r="618" spans="1:11" x14ac:dyDescent="0.25">
      <c r="A618">
        <v>92571</v>
      </c>
      <c r="B618" t="s">
        <v>25</v>
      </c>
      <c r="C618" s="10">
        <v>1</v>
      </c>
      <c r="D618" s="11">
        <v>10</v>
      </c>
      <c r="K618" s="14"/>
    </row>
    <row r="619" spans="1:11" x14ac:dyDescent="0.25">
      <c r="A619">
        <v>92582</v>
      </c>
      <c r="B619" t="s">
        <v>25</v>
      </c>
      <c r="C619" s="10">
        <v>1</v>
      </c>
      <c r="D619" s="11">
        <v>10</v>
      </c>
      <c r="K619" s="14"/>
    </row>
    <row r="620" spans="1:11" x14ac:dyDescent="0.25">
      <c r="A620">
        <v>92583</v>
      </c>
      <c r="B620" t="s">
        <v>25</v>
      </c>
      <c r="C620" s="10">
        <v>1</v>
      </c>
      <c r="D620" s="11">
        <v>10</v>
      </c>
      <c r="K620" s="14"/>
    </row>
    <row r="621" spans="1:11" x14ac:dyDescent="0.25">
      <c r="A621">
        <v>92584</v>
      </c>
      <c r="B621" t="s">
        <v>25</v>
      </c>
      <c r="C621" s="10">
        <v>1</v>
      </c>
      <c r="D621" s="11">
        <v>10</v>
      </c>
      <c r="K621" s="14"/>
    </row>
    <row r="622" spans="1:11" x14ac:dyDescent="0.25">
      <c r="A622">
        <v>92585</v>
      </c>
      <c r="B622" t="s">
        <v>25</v>
      </c>
      <c r="C622" s="10">
        <v>1</v>
      </c>
      <c r="D622" s="11">
        <v>10</v>
      </c>
      <c r="K622" s="14"/>
    </row>
    <row r="623" spans="1:11" x14ac:dyDescent="0.25">
      <c r="A623">
        <v>92586</v>
      </c>
      <c r="B623" t="s">
        <v>25</v>
      </c>
      <c r="C623" s="10">
        <v>1</v>
      </c>
      <c r="D623" s="11">
        <v>10</v>
      </c>
      <c r="K623" s="14"/>
    </row>
    <row r="624" spans="1:11" x14ac:dyDescent="0.25">
      <c r="A624">
        <v>92587</v>
      </c>
      <c r="B624" t="s">
        <v>25</v>
      </c>
      <c r="C624" s="10">
        <v>1</v>
      </c>
      <c r="D624" s="11">
        <v>10</v>
      </c>
      <c r="K624" s="14"/>
    </row>
    <row r="625" spans="1:11" x14ac:dyDescent="0.25">
      <c r="A625">
        <v>92590</v>
      </c>
      <c r="B625" t="s">
        <v>25</v>
      </c>
      <c r="C625" s="10">
        <v>1</v>
      </c>
      <c r="D625" s="11">
        <v>10</v>
      </c>
      <c r="K625" s="14"/>
    </row>
    <row r="626" spans="1:11" x14ac:dyDescent="0.25">
      <c r="A626">
        <v>92591</v>
      </c>
      <c r="B626" t="s">
        <v>25</v>
      </c>
      <c r="C626" s="10">
        <v>1</v>
      </c>
      <c r="D626" s="11">
        <v>10</v>
      </c>
      <c r="K626" s="14"/>
    </row>
    <row r="627" spans="1:11" x14ac:dyDescent="0.25">
      <c r="A627">
        <v>92592</v>
      </c>
      <c r="B627" t="s">
        <v>25</v>
      </c>
      <c r="C627" s="10">
        <v>1</v>
      </c>
      <c r="D627" s="11">
        <v>10</v>
      </c>
      <c r="K627" s="14"/>
    </row>
    <row r="628" spans="1:11" x14ac:dyDescent="0.25">
      <c r="A628">
        <v>92595</v>
      </c>
      <c r="B628" t="s">
        <v>25</v>
      </c>
      <c r="C628" s="10">
        <v>1</v>
      </c>
      <c r="D628" s="11">
        <v>10</v>
      </c>
      <c r="K628" s="14"/>
    </row>
    <row r="629" spans="1:11" x14ac:dyDescent="0.25">
      <c r="A629">
        <v>92596</v>
      </c>
      <c r="B629" t="s">
        <v>25</v>
      </c>
      <c r="C629" s="10">
        <v>1</v>
      </c>
      <c r="D629" s="11">
        <v>10</v>
      </c>
      <c r="K629" s="14"/>
    </row>
    <row r="630" spans="1:11" x14ac:dyDescent="0.25">
      <c r="A630">
        <v>92602</v>
      </c>
      <c r="B630" t="s">
        <v>25</v>
      </c>
      <c r="C630" s="10">
        <v>1</v>
      </c>
      <c r="D630" s="11">
        <v>8</v>
      </c>
      <c r="K630" s="14"/>
    </row>
    <row r="631" spans="1:11" x14ac:dyDescent="0.25">
      <c r="A631">
        <v>92603</v>
      </c>
      <c r="B631" t="s">
        <v>25</v>
      </c>
      <c r="C631" s="10">
        <v>1</v>
      </c>
      <c r="D631" s="11">
        <v>8</v>
      </c>
      <c r="K631" s="14"/>
    </row>
    <row r="632" spans="1:11" x14ac:dyDescent="0.25">
      <c r="A632">
        <v>92604</v>
      </c>
      <c r="B632" t="s">
        <v>25</v>
      </c>
      <c r="C632" s="10">
        <v>1</v>
      </c>
      <c r="D632" s="11">
        <v>8</v>
      </c>
      <c r="K632" s="14"/>
    </row>
    <row r="633" spans="1:11" x14ac:dyDescent="0.25">
      <c r="A633">
        <v>92606</v>
      </c>
      <c r="B633" t="s">
        <v>25</v>
      </c>
      <c r="C633" s="10">
        <v>1</v>
      </c>
      <c r="D633" s="11">
        <v>8</v>
      </c>
      <c r="K633" s="14"/>
    </row>
    <row r="634" spans="1:11" x14ac:dyDescent="0.25">
      <c r="A634">
        <v>92610</v>
      </c>
      <c r="B634" t="s">
        <v>25</v>
      </c>
      <c r="C634" s="10">
        <v>1</v>
      </c>
      <c r="D634" s="11">
        <v>8</v>
      </c>
      <c r="K634" s="14"/>
    </row>
    <row r="635" spans="1:11" x14ac:dyDescent="0.25">
      <c r="A635">
        <v>92612</v>
      </c>
      <c r="B635" t="s">
        <v>25</v>
      </c>
      <c r="C635" s="10">
        <v>1</v>
      </c>
      <c r="D635" s="11">
        <v>8</v>
      </c>
      <c r="K635" s="14"/>
    </row>
    <row r="636" spans="1:11" x14ac:dyDescent="0.25">
      <c r="A636">
        <v>92614</v>
      </c>
      <c r="B636" t="s">
        <v>25</v>
      </c>
      <c r="C636" s="10">
        <v>1</v>
      </c>
      <c r="D636" s="11">
        <v>8</v>
      </c>
      <c r="K636" s="14"/>
    </row>
    <row r="637" spans="1:11" x14ac:dyDescent="0.25">
      <c r="A637">
        <v>92617</v>
      </c>
      <c r="B637" t="s">
        <v>25</v>
      </c>
      <c r="C637" s="10">
        <v>1</v>
      </c>
      <c r="D637" s="11">
        <v>6</v>
      </c>
      <c r="K637" s="14"/>
    </row>
    <row r="638" spans="1:11" x14ac:dyDescent="0.25">
      <c r="A638">
        <v>92618</v>
      </c>
      <c r="B638" t="s">
        <v>25</v>
      </c>
      <c r="C638" s="10">
        <v>1</v>
      </c>
      <c r="D638" s="11">
        <v>8</v>
      </c>
      <c r="K638" s="14"/>
    </row>
    <row r="639" spans="1:11" x14ac:dyDescent="0.25">
      <c r="A639">
        <v>92620</v>
      </c>
      <c r="B639" t="s">
        <v>25</v>
      </c>
      <c r="C639" s="10">
        <v>1</v>
      </c>
      <c r="D639" s="11">
        <v>8</v>
      </c>
      <c r="K639" s="14"/>
    </row>
    <row r="640" spans="1:11" x14ac:dyDescent="0.25">
      <c r="A640">
        <v>92624</v>
      </c>
      <c r="B640" t="s">
        <v>25</v>
      </c>
      <c r="C640" s="10">
        <v>1</v>
      </c>
      <c r="D640" s="11">
        <v>6</v>
      </c>
      <c r="K640" s="14"/>
    </row>
    <row r="641" spans="1:11" x14ac:dyDescent="0.25">
      <c r="A641">
        <v>92625</v>
      </c>
      <c r="B641" t="s">
        <v>25</v>
      </c>
      <c r="C641" s="10">
        <v>1</v>
      </c>
      <c r="D641" s="11">
        <v>6</v>
      </c>
      <c r="K641" s="14"/>
    </row>
    <row r="642" spans="1:11" x14ac:dyDescent="0.25">
      <c r="A642">
        <v>92626</v>
      </c>
      <c r="B642" t="s">
        <v>25</v>
      </c>
      <c r="C642" s="10">
        <v>1</v>
      </c>
      <c r="D642" s="11">
        <v>6</v>
      </c>
      <c r="K642" s="14"/>
    </row>
    <row r="643" spans="1:11" x14ac:dyDescent="0.25">
      <c r="A643">
        <v>92627</v>
      </c>
      <c r="B643" t="s">
        <v>25</v>
      </c>
      <c r="C643" s="10">
        <v>1</v>
      </c>
      <c r="D643" s="11">
        <v>6</v>
      </c>
      <c r="K643" s="14"/>
    </row>
    <row r="644" spans="1:11" x14ac:dyDescent="0.25">
      <c r="A644" s="58">
        <v>92628</v>
      </c>
      <c r="B644" s="58" t="s">
        <v>25</v>
      </c>
      <c r="C644" s="10" t="s">
        <v>130</v>
      </c>
      <c r="K644" s="14"/>
    </row>
    <row r="645" spans="1:11" x14ac:dyDescent="0.25">
      <c r="A645">
        <v>92629</v>
      </c>
      <c r="B645" t="s">
        <v>25</v>
      </c>
      <c r="C645" s="10">
        <v>1</v>
      </c>
      <c r="D645" s="11">
        <v>6</v>
      </c>
      <c r="K645" s="14"/>
    </row>
    <row r="646" spans="1:11" x14ac:dyDescent="0.25">
      <c r="A646">
        <v>92630</v>
      </c>
      <c r="B646" t="s">
        <v>25</v>
      </c>
      <c r="C646" s="10">
        <v>1</v>
      </c>
      <c r="D646" s="11">
        <v>8</v>
      </c>
      <c r="K646" s="14"/>
    </row>
    <row r="647" spans="1:11" x14ac:dyDescent="0.25">
      <c r="A647">
        <v>92637</v>
      </c>
      <c r="B647" t="s">
        <v>25</v>
      </c>
      <c r="C647" s="10">
        <v>1</v>
      </c>
      <c r="D647" s="11">
        <v>8</v>
      </c>
      <c r="K647" s="14"/>
    </row>
    <row r="648" spans="1:11" x14ac:dyDescent="0.25">
      <c r="A648">
        <v>92646</v>
      </c>
      <c r="B648" t="s">
        <v>25</v>
      </c>
      <c r="C648" s="10">
        <v>1</v>
      </c>
      <c r="D648" s="11">
        <v>6</v>
      </c>
      <c r="K648" s="14"/>
    </row>
    <row r="649" spans="1:11" x14ac:dyDescent="0.25">
      <c r="A649">
        <v>92647</v>
      </c>
      <c r="B649" t="s">
        <v>25</v>
      </c>
      <c r="C649" s="10">
        <v>1</v>
      </c>
      <c r="D649" s="11">
        <v>6</v>
      </c>
      <c r="K649" s="14"/>
    </row>
    <row r="650" spans="1:11" x14ac:dyDescent="0.25">
      <c r="A650">
        <v>92648</v>
      </c>
      <c r="B650" t="s">
        <v>25</v>
      </c>
      <c r="C650" s="10">
        <v>1</v>
      </c>
      <c r="D650" s="11">
        <v>6</v>
      </c>
      <c r="K650" s="14"/>
    </row>
    <row r="651" spans="1:11" x14ac:dyDescent="0.25">
      <c r="A651">
        <v>92649</v>
      </c>
      <c r="B651" t="s">
        <v>25</v>
      </c>
      <c r="C651" s="10">
        <v>1</v>
      </c>
      <c r="D651" s="11">
        <v>6</v>
      </c>
      <c r="K651" s="14"/>
    </row>
    <row r="652" spans="1:11" x14ac:dyDescent="0.25">
      <c r="A652">
        <v>92651</v>
      </c>
      <c r="B652" t="s">
        <v>25</v>
      </c>
      <c r="C652" s="10">
        <v>1</v>
      </c>
      <c r="D652" s="11">
        <v>6</v>
      </c>
      <c r="K652" s="14"/>
    </row>
    <row r="653" spans="1:11" x14ac:dyDescent="0.25">
      <c r="A653">
        <v>92653</v>
      </c>
      <c r="B653" t="s">
        <v>25</v>
      </c>
      <c r="C653" s="10">
        <v>1</v>
      </c>
      <c r="D653" s="11">
        <v>6</v>
      </c>
      <c r="K653" s="14"/>
    </row>
    <row r="654" spans="1:11" x14ac:dyDescent="0.25">
      <c r="A654">
        <v>92655</v>
      </c>
      <c r="B654" t="s">
        <v>25</v>
      </c>
      <c r="C654" s="10">
        <v>1</v>
      </c>
      <c r="D654" s="11">
        <v>6</v>
      </c>
      <c r="K654" s="14"/>
    </row>
    <row r="655" spans="1:11" x14ac:dyDescent="0.25">
      <c r="A655">
        <v>92656</v>
      </c>
      <c r="B655" t="s">
        <v>25</v>
      </c>
      <c r="C655" s="10">
        <v>1</v>
      </c>
      <c r="D655" s="11">
        <v>6</v>
      </c>
      <c r="K655" s="14"/>
    </row>
    <row r="656" spans="1:11" x14ac:dyDescent="0.25">
      <c r="A656">
        <v>92657</v>
      </c>
      <c r="B656" t="s">
        <v>25</v>
      </c>
      <c r="C656" s="10">
        <v>1</v>
      </c>
      <c r="D656" s="11">
        <v>6</v>
      </c>
      <c r="K656" s="14"/>
    </row>
    <row r="657" spans="1:11" x14ac:dyDescent="0.25">
      <c r="A657">
        <v>92660</v>
      </c>
      <c r="B657" t="s">
        <v>25</v>
      </c>
      <c r="C657" s="10">
        <v>1</v>
      </c>
      <c r="D657" s="11">
        <v>6</v>
      </c>
      <c r="K657" s="14"/>
    </row>
    <row r="658" spans="1:11" x14ac:dyDescent="0.25">
      <c r="A658">
        <v>92661</v>
      </c>
      <c r="B658" t="s">
        <v>25</v>
      </c>
      <c r="C658" s="10">
        <v>1</v>
      </c>
      <c r="D658" s="11">
        <v>6</v>
      </c>
      <c r="K658" s="14"/>
    </row>
    <row r="659" spans="1:11" x14ac:dyDescent="0.25">
      <c r="A659">
        <v>92662</v>
      </c>
      <c r="B659" t="s">
        <v>25</v>
      </c>
      <c r="C659" s="10">
        <v>1</v>
      </c>
      <c r="D659" s="11">
        <v>6</v>
      </c>
      <c r="K659" s="14"/>
    </row>
    <row r="660" spans="1:11" x14ac:dyDescent="0.25">
      <c r="A660">
        <v>92663</v>
      </c>
      <c r="B660" t="s">
        <v>25</v>
      </c>
      <c r="C660" s="10">
        <v>1</v>
      </c>
      <c r="D660" s="11">
        <v>6</v>
      </c>
      <c r="K660" s="14"/>
    </row>
    <row r="661" spans="1:11" x14ac:dyDescent="0.25">
      <c r="A661">
        <v>92672</v>
      </c>
      <c r="B661" t="s">
        <v>25</v>
      </c>
      <c r="C661" s="10">
        <v>1</v>
      </c>
      <c r="D661" s="11">
        <v>6</v>
      </c>
      <c r="K661" s="14"/>
    </row>
    <row r="662" spans="1:11" x14ac:dyDescent="0.25">
      <c r="A662">
        <v>92673</v>
      </c>
      <c r="B662" t="s">
        <v>25</v>
      </c>
      <c r="C662" s="10">
        <v>1</v>
      </c>
      <c r="D662" s="11">
        <v>6</v>
      </c>
      <c r="K662" s="14"/>
    </row>
    <row r="663" spans="1:11" x14ac:dyDescent="0.25">
      <c r="A663">
        <v>92675</v>
      </c>
      <c r="B663" t="s">
        <v>25</v>
      </c>
      <c r="C663" s="10">
        <v>1</v>
      </c>
      <c r="D663" s="11">
        <v>6</v>
      </c>
      <c r="K663" s="14"/>
    </row>
    <row r="664" spans="1:11" x14ac:dyDescent="0.25">
      <c r="A664">
        <v>92676</v>
      </c>
      <c r="B664" t="s">
        <v>25</v>
      </c>
      <c r="C664" s="10">
        <v>1</v>
      </c>
      <c r="D664" s="11">
        <v>8</v>
      </c>
      <c r="K664" s="14"/>
    </row>
    <row r="665" spans="1:11" x14ac:dyDescent="0.25">
      <c r="A665">
        <v>92677</v>
      </c>
      <c r="B665" t="s">
        <v>25</v>
      </c>
      <c r="C665" s="10">
        <v>1</v>
      </c>
      <c r="D665" s="11">
        <v>6</v>
      </c>
      <c r="K665" s="14"/>
    </row>
    <row r="666" spans="1:11" x14ac:dyDescent="0.25">
      <c r="A666">
        <v>92678</v>
      </c>
      <c r="B666" t="s">
        <v>25</v>
      </c>
      <c r="C666" s="10">
        <v>1</v>
      </c>
      <c r="D666" s="11">
        <v>8</v>
      </c>
      <c r="K666" s="14"/>
    </row>
    <row r="667" spans="1:11" x14ac:dyDescent="0.25">
      <c r="A667">
        <v>92679</v>
      </c>
      <c r="B667" t="s">
        <v>25</v>
      </c>
      <c r="C667" s="10">
        <v>1</v>
      </c>
      <c r="D667" s="11">
        <v>8</v>
      </c>
      <c r="K667" s="14"/>
    </row>
    <row r="668" spans="1:11" x14ac:dyDescent="0.25">
      <c r="A668">
        <v>92683</v>
      </c>
      <c r="B668" t="s">
        <v>25</v>
      </c>
      <c r="C668" s="10">
        <v>1</v>
      </c>
      <c r="D668" s="11">
        <v>6</v>
      </c>
      <c r="K668" s="14"/>
    </row>
    <row r="669" spans="1:11" x14ac:dyDescent="0.25">
      <c r="A669">
        <v>92688</v>
      </c>
      <c r="B669" t="s">
        <v>25</v>
      </c>
      <c r="C669" s="10">
        <v>1</v>
      </c>
      <c r="D669" s="11">
        <v>8</v>
      </c>
      <c r="K669" s="14"/>
    </row>
    <row r="670" spans="1:11" x14ac:dyDescent="0.25">
      <c r="A670">
        <v>92691</v>
      </c>
      <c r="B670" t="s">
        <v>25</v>
      </c>
      <c r="C670" s="10">
        <v>1</v>
      </c>
      <c r="D670" s="11">
        <v>8</v>
      </c>
      <c r="K670" s="14"/>
    </row>
    <row r="671" spans="1:11" x14ac:dyDescent="0.25">
      <c r="A671">
        <v>92692</v>
      </c>
      <c r="B671" t="s">
        <v>25</v>
      </c>
      <c r="C671" s="10">
        <v>1</v>
      </c>
      <c r="D671" s="11">
        <v>8</v>
      </c>
      <c r="K671" s="14"/>
    </row>
    <row r="672" spans="1:11" x14ac:dyDescent="0.25">
      <c r="A672">
        <v>92694</v>
      </c>
      <c r="B672" t="s">
        <v>25</v>
      </c>
      <c r="C672" s="10">
        <v>1</v>
      </c>
      <c r="D672" s="11">
        <v>8</v>
      </c>
      <c r="K672" s="14"/>
    </row>
    <row r="673" spans="1:11" x14ac:dyDescent="0.25">
      <c r="A673" s="58">
        <v>92697</v>
      </c>
      <c r="B673" s="58" t="s">
        <v>25</v>
      </c>
      <c r="C673" s="10" t="s">
        <v>130</v>
      </c>
      <c r="K673" s="14"/>
    </row>
    <row r="674" spans="1:11" x14ac:dyDescent="0.25">
      <c r="A674" s="58">
        <v>92698</v>
      </c>
      <c r="B674" s="58" t="s">
        <v>25</v>
      </c>
      <c r="C674" s="10" t="s">
        <v>130</v>
      </c>
      <c r="K674" s="14"/>
    </row>
    <row r="675" spans="1:11" x14ac:dyDescent="0.25">
      <c r="A675">
        <v>92701</v>
      </c>
      <c r="B675" t="s">
        <v>25</v>
      </c>
      <c r="C675" s="10">
        <v>1</v>
      </c>
      <c r="D675" s="11">
        <v>8</v>
      </c>
      <c r="K675" s="14"/>
    </row>
    <row r="676" spans="1:11" x14ac:dyDescent="0.25">
      <c r="A676">
        <v>92703</v>
      </c>
      <c r="B676" t="s">
        <v>25</v>
      </c>
      <c r="C676" s="10">
        <v>1</v>
      </c>
      <c r="D676" s="11">
        <v>8</v>
      </c>
      <c r="K676" s="14"/>
    </row>
    <row r="677" spans="1:11" x14ac:dyDescent="0.25">
      <c r="A677">
        <v>92704</v>
      </c>
      <c r="B677" t="s">
        <v>25</v>
      </c>
      <c r="C677" s="10">
        <v>1</v>
      </c>
      <c r="D677" s="11">
        <v>8</v>
      </c>
      <c r="K677" s="14"/>
    </row>
    <row r="678" spans="1:11" x14ac:dyDescent="0.25">
      <c r="A678">
        <v>92705</v>
      </c>
      <c r="B678" t="s">
        <v>25</v>
      </c>
      <c r="C678" s="10">
        <v>1</v>
      </c>
      <c r="D678" s="11">
        <v>8</v>
      </c>
      <c r="K678" s="14"/>
    </row>
    <row r="679" spans="1:11" x14ac:dyDescent="0.25">
      <c r="A679">
        <v>92706</v>
      </c>
      <c r="B679" t="s">
        <v>25</v>
      </c>
      <c r="C679" s="10">
        <v>1</v>
      </c>
      <c r="D679" s="11">
        <v>8</v>
      </c>
      <c r="K679" s="14"/>
    </row>
    <row r="680" spans="1:11" x14ac:dyDescent="0.25">
      <c r="A680">
        <v>92707</v>
      </c>
      <c r="B680" t="s">
        <v>25</v>
      </c>
      <c r="C680" s="10">
        <v>1</v>
      </c>
      <c r="D680" s="11">
        <v>8</v>
      </c>
      <c r="K680" s="14"/>
    </row>
    <row r="681" spans="1:11" x14ac:dyDescent="0.25">
      <c r="A681">
        <v>92708</v>
      </c>
      <c r="B681" t="s">
        <v>25</v>
      </c>
      <c r="C681" s="10">
        <v>1</v>
      </c>
      <c r="D681" s="11">
        <v>6</v>
      </c>
      <c r="K681" s="14"/>
    </row>
    <row r="682" spans="1:11" x14ac:dyDescent="0.25">
      <c r="A682">
        <v>92780</v>
      </c>
      <c r="B682" t="s">
        <v>25</v>
      </c>
      <c r="C682" s="10">
        <v>1</v>
      </c>
      <c r="D682" s="11">
        <v>8</v>
      </c>
      <c r="K682" s="14"/>
    </row>
    <row r="683" spans="1:11" x14ac:dyDescent="0.25">
      <c r="A683">
        <v>92782</v>
      </c>
      <c r="B683" t="s">
        <v>25</v>
      </c>
      <c r="C683" s="10">
        <v>1</v>
      </c>
      <c r="D683" s="11">
        <v>8</v>
      </c>
      <c r="K683" s="14"/>
    </row>
    <row r="684" spans="1:11" x14ac:dyDescent="0.25">
      <c r="A684">
        <v>92801</v>
      </c>
      <c r="B684" t="s">
        <v>25</v>
      </c>
      <c r="C684" s="10">
        <v>1</v>
      </c>
      <c r="D684" s="11">
        <v>8</v>
      </c>
      <c r="K684" s="14"/>
    </row>
    <row r="685" spans="1:11" x14ac:dyDescent="0.25">
      <c r="A685">
        <v>92802</v>
      </c>
      <c r="B685" t="s">
        <v>25</v>
      </c>
      <c r="C685" s="10">
        <v>1</v>
      </c>
      <c r="D685" s="11">
        <v>8</v>
      </c>
      <c r="K685" s="14"/>
    </row>
    <row r="686" spans="1:11" x14ac:dyDescent="0.25">
      <c r="A686">
        <v>92804</v>
      </c>
      <c r="B686" t="s">
        <v>25</v>
      </c>
      <c r="C686" s="10">
        <v>1</v>
      </c>
      <c r="D686" s="11">
        <v>8</v>
      </c>
      <c r="K686" s="14"/>
    </row>
    <row r="687" spans="1:11" x14ac:dyDescent="0.25">
      <c r="A687">
        <v>92805</v>
      </c>
      <c r="B687" t="s">
        <v>25</v>
      </c>
      <c r="C687" s="10">
        <v>1</v>
      </c>
      <c r="D687" s="11">
        <v>8</v>
      </c>
      <c r="K687" s="14"/>
    </row>
    <row r="688" spans="1:11" x14ac:dyDescent="0.25">
      <c r="A688">
        <v>92806</v>
      </c>
      <c r="B688" t="s">
        <v>25</v>
      </c>
      <c r="C688" s="10">
        <v>1</v>
      </c>
      <c r="D688" s="11">
        <v>8</v>
      </c>
      <c r="K688" s="14"/>
    </row>
    <row r="689" spans="1:11" x14ac:dyDescent="0.25">
      <c r="A689">
        <v>92807</v>
      </c>
      <c r="B689" t="s">
        <v>25</v>
      </c>
      <c r="C689" s="10">
        <v>1</v>
      </c>
      <c r="D689" s="11">
        <v>8</v>
      </c>
      <c r="K689" s="14"/>
    </row>
    <row r="690" spans="1:11" x14ac:dyDescent="0.25">
      <c r="A690">
        <v>92808</v>
      </c>
      <c r="B690" t="s">
        <v>25</v>
      </c>
      <c r="C690" s="10">
        <v>1</v>
      </c>
      <c r="D690" s="11">
        <v>8</v>
      </c>
      <c r="K690" s="14"/>
    </row>
    <row r="691" spans="1:11" x14ac:dyDescent="0.25">
      <c r="A691">
        <v>92821</v>
      </c>
      <c r="B691" t="s">
        <v>25</v>
      </c>
      <c r="C691" s="10">
        <v>1</v>
      </c>
      <c r="D691" s="11">
        <v>8</v>
      </c>
      <c r="K691" s="14"/>
    </row>
    <row r="692" spans="1:11" x14ac:dyDescent="0.25">
      <c r="A692" s="58">
        <v>92822</v>
      </c>
      <c r="B692" s="58" t="s">
        <v>25</v>
      </c>
      <c r="C692" s="10" t="s">
        <v>130</v>
      </c>
      <c r="K692" s="14"/>
    </row>
    <row r="693" spans="1:11" x14ac:dyDescent="0.25">
      <c r="A693">
        <v>92823</v>
      </c>
      <c r="B693" t="s">
        <v>25</v>
      </c>
      <c r="C693" s="10">
        <v>1</v>
      </c>
      <c r="D693" s="11">
        <v>8</v>
      </c>
      <c r="K693" s="14"/>
    </row>
    <row r="694" spans="1:11" x14ac:dyDescent="0.25">
      <c r="A694">
        <v>92831</v>
      </c>
      <c r="B694" t="s">
        <v>25</v>
      </c>
      <c r="C694" s="10">
        <v>1</v>
      </c>
      <c r="D694" s="11">
        <v>8</v>
      </c>
      <c r="K694" s="14"/>
    </row>
    <row r="695" spans="1:11" x14ac:dyDescent="0.25">
      <c r="A695">
        <v>92832</v>
      </c>
      <c r="B695" t="s">
        <v>25</v>
      </c>
      <c r="C695" s="10">
        <v>1</v>
      </c>
      <c r="D695" s="11">
        <v>8</v>
      </c>
      <c r="K695" s="14"/>
    </row>
    <row r="696" spans="1:11" x14ac:dyDescent="0.25">
      <c r="A696">
        <v>92833</v>
      </c>
      <c r="B696" t="s">
        <v>25</v>
      </c>
      <c r="C696" s="10">
        <v>1</v>
      </c>
      <c r="D696" s="11">
        <v>8</v>
      </c>
      <c r="K696" s="14"/>
    </row>
    <row r="697" spans="1:11" x14ac:dyDescent="0.25">
      <c r="A697">
        <v>92835</v>
      </c>
      <c r="B697" t="s">
        <v>25</v>
      </c>
      <c r="C697" s="10">
        <v>1</v>
      </c>
      <c r="D697" s="11">
        <v>8</v>
      </c>
      <c r="K697" s="14"/>
    </row>
    <row r="698" spans="1:11" x14ac:dyDescent="0.25">
      <c r="A698">
        <v>92840</v>
      </c>
      <c r="B698" t="s">
        <v>25</v>
      </c>
      <c r="C698" s="10">
        <v>1</v>
      </c>
      <c r="D698" s="11">
        <v>8</v>
      </c>
      <c r="K698" s="14"/>
    </row>
    <row r="699" spans="1:11" x14ac:dyDescent="0.25">
      <c r="A699">
        <v>92841</v>
      </c>
      <c r="B699" t="s">
        <v>25</v>
      </c>
      <c r="C699" s="10">
        <v>1</v>
      </c>
      <c r="D699" s="11">
        <v>8</v>
      </c>
      <c r="K699" s="14"/>
    </row>
    <row r="700" spans="1:11" x14ac:dyDescent="0.25">
      <c r="A700">
        <v>92843</v>
      </c>
      <c r="B700" t="s">
        <v>25</v>
      </c>
      <c r="C700" s="10">
        <v>1</v>
      </c>
      <c r="D700" s="11">
        <v>8</v>
      </c>
      <c r="K700" s="14"/>
    </row>
    <row r="701" spans="1:11" x14ac:dyDescent="0.25">
      <c r="A701">
        <v>92844</v>
      </c>
      <c r="B701" t="s">
        <v>25</v>
      </c>
      <c r="C701" s="10">
        <v>1</v>
      </c>
      <c r="D701" s="11">
        <v>6</v>
      </c>
      <c r="K701" s="14"/>
    </row>
    <row r="702" spans="1:11" x14ac:dyDescent="0.25">
      <c r="A702">
        <v>92845</v>
      </c>
      <c r="B702" t="s">
        <v>25</v>
      </c>
      <c r="C702" s="10">
        <v>1</v>
      </c>
      <c r="D702" s="11">
        <v>8</v>
      </c>
      <c r="K702" s="14"/>
    </row>
    <row r="703" spans="1:11" x14ac:dyDescent="0.25">
      <c r="A703">
        <v>92860</v>
      </c>
      <c r="B703" t="s">
        <v>25</v>
      </c>
      <c r="C703" s="10">
        <v>1</v>
      </c>
      <c r="D703" s="11">
        <v>10</v>
      </c>
      <c r="K703" s="14"/>
    </row>
    <row r="704" spans="1:11" x14ac:dyDescent="0.25">
      <c r="A704">
        <v>92861</v>
      </c>
      <c r="B704" t="s">
        <v>25</v>
      </c>
      <c r="C704" s="10">
        <v>1</v>
      </c>
      <c r="D704" s="11">
        <v>8</v>
      </c>
      <c r="K704" s="14"/>
    </row>
    <row r="705" spans="1:11" x14ac:dyDescent="0.25">
      <c r="A705" s="58">
        <v>92863</v>
      </c>
      <c r="B705" s="58" t="s">
        <v>25</v>
      </c>
      <c r="C705" s="10" t="s">
        <v>130</v>
      </c>
      <c r="K705" s="14"/>
    </row>
    <row r="706" spans="1:11" x14ac:dyDescent="0.25">
      <c r="A706">
        <v>92865</v>
      </c>
      <c r="B706" t="s">
        <v>25</v>
      </c>
      <c r="C706" s="10">
        <v>1</v>
      </c>
      <c r="D706" s="11">
        <v>8</v>
      </c>
      <c r="K706" s="14"/>
    </row>
    <row r="707" spans="1:11" x14ac:dyDescent="0.25">
      <c r="A707">
        <v>92866</v>
      </c>
      <c r="B707" t="s">
        <v>25</v>
      </c>
      <c r="C707" s="10">
        <v>1</v>
      </c>
      <c r="D707" s="11">
        <v>8</v>
      </c>
      <c r="K707" s="14"/>
    </row>
    <row r="708" spans="1:11" x14ac:dyDescent="0.25">
      <c r="A708">
        <v>92867</v>
      </c>
      <c r="B708" t="s">
        <v>25</v>
      </c>
      <c r="C708" s="10">
        <v>1</v>
      </c>
      <c r="D708" s="11">
        <v>8</v>
      </c>
      <c r="K708" s="14"/>
    </row>
    <row r="709" spans="1:11" x14ac:dyDescent="0.25">
      <c r="A709">
        <v>92868</v>
      </c>
      <c r="B709" t="s">
        <v>25</v>
      </c>
      <c r="C709" s="10">
        <v>1</v>
      </c>
      <c r="D709" s="11">
        <v>8</v>
      </c>
      <c r="K709" s="14"/>
    </row>
    <row r="710" spans="1:11" x14ac:dyDescent="0.25">
      <c r="A710">
        <v>92869</v>
      </c>
      <c r="B710" t="s">
        <v>25</v>
      </c>
      <c r="C710" s="10">
        <v>1</v>
      </c>
      <c r="D710" s="11">
        <v>8</v>
      </c>
      <c r="K710" s="14"/>
    </row>
    <row r="711" spans="1:11" x14ac:dyDescent="0.25">
      <c r="A711">
        <v>92870</v>
      </c>
      <c r="B711" t="s">
        <v>25</v>
      </c>
      <c r="C711" s="10">
        <v>1</v>
      </c>
      <c r="D711" s="11">
        <v>8</v>
      </c>
      <c r="K711" s="14"/>
    </row>
    <row r="712" spans="1:11" x14ac:dyDescent="0.25">
      <c r="A712" s="58">
        <v>92871</v>
      </c>
      <c r="B712" s="58" t="s">
        <v>25</v>
      </c>
      <c r="C712" s="10" t="s">
        <v>130</v>
      </c>
      <c r="K712" s="14"/>
    </row>
    <row r="713" spans="1:11" x14ac:dyDescent="0.25">
      <c r="A713">
        <v>92879</v>
      </c>
      <c r="B713" t="s">
        <v>25</v>
      </c>
      <c r="C713" s="10">
        <v>1</v>
      </c>
      <c r="D713" s="11">
        <v>10</v>
      </c>
      <c r="K713" s="14"/>
    </row>
    <row r="714" spans="1:11" x14ac:dyDescent="0.25">
      <c r="A714">
        <v>92880</v>
      </c>
      <c r="B714" t="s">
        <v>25</v>
      </c>
      <c r="C714" s="10">
        <v>1</v>
      </c>
      <c r="D714" s="11">
        <v>10</v>
      </c>
      <c r="K714" s="14"/>
    </row>
    <row r="715" spans="1:11" x14ac:dyDescent="0.25">
      <c r="A715">
        <v>92881</v>
      </c>
      <c r="B715" t="s">
        <v>25</v>
      </c>
      <c r="C715" s="10">
        <v>1</v>
      </c>
      <c r="D715" s="11">
        <v>10</v>
      </c>
      <c r="K715" s="14"/>
    </row>
    <row r="716" spans="1:11" x14ac:dyDescent="0.25">
      <c r="A716">
        <v>92882</v>
      </c>
      <c r="B716" t="s">
        <v>25</v>
      </c>
      <c r="C716" s="10">
        <v>1</v>
      </c>
      <c r="D716" s="11">
        <v>10</v>
      </c>
      <c r="K716" s="14"/>
    </row>
    <row r="717" spans="1:11" x14ac:dyDescent="0.25">
      <c r="A717">
        <v>92883</v>
      </c>
      <c r="B717" t="s">
        <v>25</v>
      </c>
      <c r="C717" s="10">
        <v>1</v>
      </c>
      <c r="D717" s="11">
        <v>10</v>
      </c>
      <c r="K717" s="14"/>
    </row>
    <row r="718" spans="1:11" x14ac:dyDescent="0.25">
      <c r="A718">
        <v>92886</v>
      </c>
      <c r="B718" t="s">
        <v>25</v>
      </c>
      <c r="C718" s="10">
        <v>1</v>
      </c>
      <c r="D718" s="11">
        <v>8</v>
      </c>
      <c r="K718" s="14"/>
    </row>
    <row r="719" spans="1:11" x14ac:dyDescent="0.25">
      <c r="A719">
        <v>92887</v>
      </c>
      <c r="B719" t="s">
        <v>25</v>
      </c>
      <c r="C719" s="10">
        <v>1</v>
      </c>
      <c r="D719" s="11">
        <v>8</v>
      </c>
      <c r="K719" s="14"/>
    </row>
    <row r="720" spans="1:11" x14ac:dyDescent="0.25">
      <c r="A720">
        <v>93001</v>
      </c>
      <c r="B720" t="s">
        <v>25</v>
      </c>
      <c r="C720" s="10">
        <v>0.95661803271780255</v>
      </c>
      <c r="D720" s="11">
        <v>6</v>
      </c>
      <c r="K720" s="14"/>
    </row>
    <row r="721" spans="1:11" x14ac:dyDescent="0.25">
      <c r="A721">
        <v>93001</v>
      </c>
      <c r="B721" t="s">
        <v>18</v>
      </c>
      <c r="C721" s="10">
        <v>4.338196728219737E-2</v>
      </c>
      <c r="D721" s="11">
        <v>6</v>
      </c>
      <c r="K721" s="14"/>
    </row>
    <row r="722" spans="1:11" x14ac:dyDescent="0.25">
      <c r="A722">
        <v>93003</v>
      </c>
      <c r="B722" t="s">
        <v>25</v>
      </c>
      <c r="C722" s="10">
        <v>1</v>
      </c>
      <c r="D722" s="11">
        <v>6</v>
      </c>
      <c r="K722" s="14"/>
    </row>
    <row r="723" spans="1:11" x14ac:dyDescent="0.25">
      <c r="A723">
        <v>93004</v>
      </c>
      <c r="B723" t="s">
        <v>25</v>
      </c>
      <c r="C723" s="10">
        <v>1</v>
      </c>
      <c r="D723" s="11">
        <v>6</v>
      </c>
      <c r="K723" s="14"/>
    </row>
    <row r="724" spans="1:11" x14ac:dyDescent="0.25">
      <c r="A724" s="58">
        <v>93009</v>
      </c>
      <c r="B724" s="58" t="s">
        <v>25</v>
      </c>
      <c r="C724" s="10" t="s">
        <v>130</v>
      </c>
      <c r="K724" s="14"/>
    </row>
    <row r="725" spans="1:11" x14ac:dyDescent="0.25">
      <c r="A725">
        <v>93010</v>
      </c>
      <c r="B725" t="s">
        <v>25</v>
      </c>
      <c r="C725" s="10">
        <v>1</v>
      </c>
      <c r="D725" s="11">
        <v>6</v>
      </c>
      <c r="K725" s="14"/>
    </row>
    <row r="726" spans="1:11" x14ac:dyDescent="0.25">
      <c r="A726">
        <v>93012</v>
      </c>
      <c r="B726" t="s">
        <v>25</v>
      </c>
      <c r="C726" s="10">
        <v>1</v>
      </c>
      <c r="D726" s="11">
        <v>6</v>
      </c>
      <c r="K726" s="14"/>
    </row>
    <row r="727" spans="1:11" x14ac:dyDescent="0.25">
      <c r="A727">
        <v>93013</v>
      </c>
      <c r="B727" t="s">
        <v>18</v>
      </c>
      <c r="C727" s="10">
        <v>0.94337376026363462</v>
      </c>
      <c r="D727" s="11">
        <v>6</v>
      </c>
      <c r="K727" s="14"/>
    </row>
    <row r="728" spans="1:11" x14ac:dyDescent="0.25">
      <c r="A728">
        <v>93013</v>
      </c>
      <c r="B728" t="s">
        <v>25</v>
      </c>
      <c r="C728" s="10">
        <v>5.6626239736365477E-2</v>
      </c>
      <c r="D728" s="11">
        <v>6</v>
      </c>
      <c r="K728" s="14"/>
    </row>
    <row r="729" spans="1:11" x14ac:dyDescent="0.25">
      <c r="A729">
        <v>93015</v>
      </c>
      <c r="B729" t="s">
        <v>25</v>
      </c>
      <c r="C729" s="10">
        <v>1</v>
      </c>
      <c r="D729" s="11">
        <v>9</v>
      </c>
      <c r="K729" s="14"/>
    </row>
    <row r="730" spans="1:11" x14ac:dyDescent="0.25">
      <c r="A730">
        <v>93021</v>
      </c>
      <c r="B730" t="s">
        <v>25</v>
      </c>
      <c r="C730" s="10">
        <v>1</v>
      </c>
      <c r="D730" s="11">
        <v>9</v>
      </c>
      <c r="K730" s="14"/>
    </row>
    <row r="731" spans="1:11" x14ac:dyDescent="0.25">
      <c r="A731">
        <v>93022</v>
      </c>
      <c r="B731" t="s">
        <v>25</v>
      </c>
      <c r="C731" s="10">
        <v>1</v>
      </c>
      <c r="D731" s="11">
        <v>9</v>
      </c>
      <c r="K731" s="14"/>
    </row>
    <row r="732" spans="1:11" x14ac:dyDescent="0.25">
      <c r="A732">
        <v>93023</v>
      </c>
      <c r="B732" t="s">
        <v>25</v>
      </c>
      <c r="C732" s="10">
        <v>0.88997563226245524</v>
      </c>
      <c r="D732" s="11">
        <v>9</v>
      </c>
      <c r="K732" s="14"/>
    </row>
    <row r="733" spans="1:11" x14ac:dyDescent="0.25">
      <c r="A733">
        <v>93023</v>
      </c>
      <c r="B733" t="s">
        <v>18</v>
      </c>
      <c r="C733" s="10">
        <v>0.11002436773754484</v>
      </c>
      <c r="D733" s="11">
        <v>9</v>
      </c>
      <c r="K733" s="14"/>
    </row>
    <row r="734" spans="1:11" x14ac:dyDescent="0.25">
      <c r="A734">
        <v>93030</v>
      </c>
      <c r="B734" t="s">
        <v>25</v>
      </c>
      <c r="C734" s="10">
        <v>1</v>
      </c>
      <c r="D734" s="11">
        <v>6</v>
      </c>
      <c r="K734" s="14"/>
    </row>
    <row r="735" spans="1:11" x14ac:dyDescent="0.25">
      <c r="A735">
        <v>93033</v>
      </c>
      <c r="B735" t="s">
        <v>25</v>
      </c>
      <c r="C735" s="10">
        <v>1</v>
      </c>
      <c r="D735" s="11">
        <v>6</v>
      </c>
      <c r="K735" s="14"/>
    </row>
    <row r="736" spans="1:11" x14ac:dyDescent="0.25">
      <c r="A736">
        <v>93035</v>
      </c>
      <c r="B736" t="s">
        <v>25</v>
      </c>
      <c r="C736" s="10">
        <v>1</v>
      </c>
      <c r="D736" s="11">
        <v>6</v>
      </c>
      <c r="K736" s="14"/>
    </row>
    <row r="737" spans="1:11" x14ac:dyDescent="0.25">
      <c r="A737">
        <v>93036</v>
      </c>
      <c r="B737" t="s">
        <v>25</v>
      </c>
      <c r="C737" s="10">
        <v>1</v>
      </c>
      <c r="D737" s="11">
        <v>6</v>
      </c>
      <c r="K737" s="14"/>
    </row>
    <row r="738" spans="1:11" x14ac:dyDescent="0.25">
      <c r="A738">
        <v>93040</v>
      </c>
      <c r="B738" t="s">
        <v>25</v>
      </c>
      <c r="C738" s="10">
        <v>1</v>
      </c>
      <c r="D738" s="11">
        <v>9</v>
      </c>
      <c r="K738" s="14"/>
    </row>
    <row r="739" spans="1:11" x14ac:dyDescent="0.25">
      <c r="A739">
        <v>93041</v>
      </c>
      <c r="B739" t="s">
        <v>25</v>
      </c>
      <c r="C739" s="10">
        <v>1</v>
      </c>
      <c r="D739" s="11">
        <v>6</v>
      </c>
      <c r="K739" s="14"/>
    </row>
    <row r="740" spans="1:11" x14ac:dyDescent="0.25">
      <c r="A740">
        <v>93042</v>
      </c>
      <c r="B740" t="s">
        <v>25</v>
      </c>
      <c r="C740" s="10">
        <v>1</v>
      </c>
      <c r="D740" s="11">
        <v>6</v>
      </c>
      <c r="K740" s="14"/>
    </row>
    <row r="741" spans="1:11" x14ac:dyDescent="0.25">
      <c r="A741">
        <v>93043</v>
      </c>
      <c r="B741" t="s">
        <v>25</v>
      </c>
      <c r="C741" s="10">
        <v>1</v>
      </c>
      <c r="D741" s="11">
        <v>6</v>
      </c>
      <c r="K741" s="14"/>
    </row>
    <row r="742" spans="1:11" x14ac:dyDescent="0.25">
      <c r="A742">
        <v>93060</v>
      </c>
      <c r="B742" t="s">
        <v>25</v>
      </c>
      <c r="C742" s="10">
        <v>1</v>
      </c>
      <c r="D742" s="11">
        <v>9</v>
      </c>
      <c r="K742" s="14"/>
    </row>
    <row r="743" spans="1:11" x14ac:dyDescent="0.25">
      <c r="A743" s="58">
        <v>93062</v>
      </c>
      <c r="B743" s="58" t="s">
        <v>25</v>
      </c>
      <c r="C743" s="10" t="s">
        <v>130</v>
      </c>
      <c r="K743" s="14"/>
    </row>
    <row r="744" spans="1:11" x14ac:dyDescent="0.25">
      <c r="A744">
        <v>93063</v>
      </c>
      <c r="B744" t="s">
        <v>25</v>
      </c>
      <c r="C744" s="10">
        <v>1</v>
      </c>
      <c r="D744" s="11">
        <v>9</v>
      </c>
      <c r="K744" s="14"/>
    </row>
    <row r="745" spans="1:11" x14ac:dyDescent="0.25">
      <c r="A745">
        <v>93064</v>
      </c>
      <c r="B745" t="s">
        <v>25</v>
      </c>
      <c r="C745" s="10">
        <v>1</v>
      </c>
      <c r="D745" s="11">
        <v>9</v>
      </c>
      <c r="K745" s="14"/>
    </row>
    <row r="746" spans="1:11" x14ac:dyDescent="0.25">
      <c r="A746">
        <v>93065</v>
      </c>
      <c r="B746" t="s">
        <v>25</v>
      </c>
      <c r="C746" s="10">
        <v>1</v>
      </c>
      <c r="D746" s="11">
        <v>9</v>
      </c>
      <c r="K746" s="14"/>
    </row>
    <row r="747" spans="1:11" x14ac:dyDescent="0.25">
      <c r="A747">
        <v>93066</v>
      </c>
      <c r="B747" t="s">
        <v>25</v>
      </c>
      <c r="C747" s="10">
        <v>1</v>
      </c>
      <c r="D747" s="11">
        <v>9</v>
      </c>
      <c r="K747" s="14"/>
    </row>
    <row r="748" spans="1:11" x14ac:dyDescent="0.25">
      <c r="A748">
        <v>93067</v>
      </c>
      <c r="B748" t="s">
        <v>18</v>
      </c>
      <c r="C748" s="10">
        <v>1</v>
      </c>
      <c r="D748" s="11">
        <v>6</v>
      </c>
      <c r="K748" s="14"/>
    </row>
    <row r="749" spans="1:11" x14ac:dyDescent="0.25">
      <c r="A749">
        <v>93101</v>
      </c>
      <c r="B749" t="s">
        <v>18</v>
      </c>
      <c r="C749" s="10">
        <v>1</v>
      </c>
      <c r="D749" s="11">
        <v>6</v>
      </c>
      <c r="K749" s="14"/>
    </row>
    <row r="750" spans="1:11" x14ac:dyDescent="0.25">
      <c r="A750" s="58">
        <v>93102</v>
      </c>
      <c r="B750" s="58" t="s">
        <v>18</v>
      </c>
      <c r="C750" s="10" t="s">
        <v>130</v>
      </c>
      <c r="K750" s="14"/>
    </row>
    <row r="751" spans="1:11" x14ac:dyDescent="0.25">
      <c r="A751">
        <v>93103</v>
      </c>
      <c r="B751" t="s">
        <v>18</v>
      </c>
      <c r="C751" s="10">
        <v>1</v>
      </c>
      <c r="D751" s="11">
        <v>6</v>
      </c>
      <c r="K751" s="14"/>
    </row>
    <row r="752" spans="1:11" x14ac:dyDescent="0.25">
      <c r="A752">
        <v>93105</v>
      </c>
      <c r="B752" t="s">
        <v>18</v>
      </c>
      <c r="C752" s="10">
        <v>1</v>
      </c>
      <c r="D752" s="11">
        <v>6</v>
      </c>
      <c r="K752" s="14"/>
    </row>
    <row r="753" spans="1:11" x14ac:dyDescent="0.25">
      <c r="A753" s="58">
        <v>93106</v>
      </c>
      <c r="B753" s="58" t="s">
        <v>18</v>
      </c>
      <c r="C753" s="10" t="s">
        <v>130</v>
      </c>
      <c r="K753" s="14"/>
    </row>
    <row r="754" spans="1:11" x14ac:dyDescent="0.25">
      <c r="A754" s="58">
        <v>93107</v>
      </c>
      <c r="B754" s="58" t="s">
        <v>18</v>
      </c>
      <c r="C754" s="10" t="s">
        <v>130</v>
      </c>
      <c r="K754" s="14"/>
    </row>
    <row r="755" spans="1:11" x14ac:dyDescent="0.25">
      <c r="A755">
        <v>93108</v>
      </c>
      <c r="B755" t="s">
        <v>18</v>
      </c>
      <c r="C755" s="10">
        <v>1</v>
      </c>
      <c r="D755" s="11">
        <v>6</v>
      </c>
      <c r="K755" s="14"/>
    </row>
    <row r="756" spans="1:11" x14ac:dyDescent="0.25">
      <c r="A756">
        <v>93109</v>
      </c>
      <c r="B756" t="s">
        <v>18</v>
      </c>
      <c r="C756" s="10">
        <v>1</v>
      </c>
      <c r="D756" s="11">
        <v>6</v>
      </c>
      <c r="K756" s="14"/>
    </row>
    <row r="757" spans="1:11" x14ac:dyDescent="0.25">
      <c r="A757">
        <v>93110</v>
      </c>
      <c r="B757" t="s">
        <v>18</v>
      </c>
      <c r="C757" s="10">
        <v>1</v>
      </c>
      <c r="D757" s="11">
        <v>6</v>
      </c>
      <c r="K757" s="14"/>
    </row>
    <row r="758" spans="1:11" x14ac:dyDescent="0.25">
      <c r="A758">
        <v>93111</v>
      </c>
      <c r="B758" t="s">
        <v>18</v>
      </c>
      <c r="C758" s="10">
        <v>1</v>
      </c>
      <c r="D758" s="11">
        <v>6</v>
      </c>
      <c r="K758" s="14"/>
    </row>
    <row r="759" spans="1:11" x14ac:dyDescent="0.25">
      <c r="A759">
        <v>93117</v>
      </c>
      <c r="B759" t="s">
        <v>18</v>
      </c>
      <c r="C759" s="10">
        <v>1</v>
      </c>
      <c r="D759" s="11">
        <v>6</v>
      </c>
      <c r="K759" s="14"/>
    </row>
    <row r="760" spans="1:11" x14ac:dyDescent="0.25">
      <c r="A760" s="58">
        <v>93130</v>
      </c>
      <c r="B760" s="58" t="s">
        <v>18</v>
      </c>
      <c r="C760" s="10" t="s">
        <v>130</v>
      </c>
      <c r="K760" s="14"/>
    </row>
    <row r="761" spans="1:11" x14ac:dyDescent="0.25">
      <c r="A761">
        <v>93201</v>
      </c>
      <c r="B761" t="s">
        <v>27</v>
      </c>
      <c r="C761" s="10">
        <v>1</v>
      </c>
      <c r="D761" s="11">
        <v>13</v>
      </c>
      <c r="K761" s="14"/>
    </row>
    <row r="762" spans="1:11" x14ac:dyDescent="0.25">
      <c r="A762">
        <v>93202</v>
      </c>
      <c r="B762" t="s">
        <v>27</v>
      </c>
      <c r="C762" s="10">
        <v>1</v>
      </c>
      <c r="D762" s="11">
        <v>13</v>
      </c>
      <c r="K762" s="14"/>
    </row>
    <row r="763" spans="1:11" x14ac:dyDescent="0.25">
      <c r="A763">
        <v>93203</v>
      </c>
      <c r="B763" t="s">
        <v>27</v>
      </c>
      <c r="C763" s="10">
        <v>1</v>
      </c>
      <c r="D763" s="11">
        <v>13</v>
      </c>
      <c r="K763" s="14"/>
    </row>
    <row r="764" spans="1:11" x14ac:dyDescent="0.25">
      <c r="A764">
        <v>93204</v>
      </c>
      <c r="B764" t="s">
        <v>27</v>
      </c>
      <c r="C764" s="10">
        <v>1</v>
      </c>
      <c r="D764" s="11">
        <v>13</v>
      </c>
      <c r="K764" s="14"/>
    </row>
    <row r="765" spans="1:11" x14ac:dyDescent="0.25">
      <c r="A765">
        <v>93205</v>
      </c>
      <c r="B765" t="s">
        <v>27</v>
      </c>
      <c r="C765" s="10">
        <v>1</v>
      </c>
      <c r="D765" s="11">
        <v>16</v>
      </c>
      <c r="K765" s="14"/>
    </row>
    <row r="766" spans="1:11" x14ac:dyDescent="0.25">
      <c r="A766">
        <v>93206</v>
      </c>
      <c r="B766" t="s">
        <v>27</v>
      </c>
      <c r="C766" s="10">
        <v>1</v>
      </c>
      <c r="D766" s="11">
        <v>13</v>
      </c>
      <c r="K766" s="14"/>
    </row>
    <row r="767" spans="1:11" x14ac:dyDescent="0.25">
      <c r="A767">
        <v>93207</v>
      </c>
      <c r="B767" t="s">
        <v>27</v>
      </c>
      <c r="C767" s="10">
        <v>1</v>
      </c>
      <c r="D767" s="11">
        <v>13</v>
      </c>
      <c r="K767" s="14"/>
    </row>
    <row r="768" spans="1:11" x14ac:dyDescent="0.25">
      <c r="A768">
        <v>93208</v>
      </c>
      <c r="B768" t="s">
        <v>27</v>
      </c>
      <c r="C768" s="10">
        <v>1</v>
      </c>
      <c r="D768" s="11">
        <v>16</v>
      </c>
      <c r="K768" s="14"/>
    </row>
    <row r="769" spans="1:11" x14ac:dyDescent="0.25">
      <c r="A769">
        <v>93210</v>
      </c>
      <c r="B769" t="s">
        <v>27</v>
      </c>
      <c r="C769" s="10">
        <v>0.9174747334015888</v>
      </c>
      <c r="D769" s="11">
        <v>13</v>
      </c>
      <c r="K769" s="14"/>
    </row>
    <row r="770" spans="1:11" x14ac:dyDescent="0.25">
      <c r="A770">
        <v>93210</v>
      </c>
      <c r="B770" t="s">
        <v>18</v>
      </c>
      <c r="C770" s="10">
        <v>8.2525266598411168E-2</v>
      </c>
      <c r="D770" s="11">
        <v>13</v>
      </c>
      <c r="K770" s="14"/>
    </row>
    <row r="771" spans="1:11" x14ac:dyDescent="0.25">
      <c r="A771">
        <v>93212</v>
      </c>
      <c r="B771" t="s">
        <v>27</v>
      </c>
      <c r="C771" s="10">
        <v>1</v>
      </c>
      <c r="D771" s="11">
        <v>13</v>
      </c>
      <c r="K771" s="14"/>
    </row>
    <row r="772" spans="1:11" x14ac:dyDescent="0.25">
      <c r="A772">
        <v>93215</v>
      </c>
      <c r="B772" t="s">
        <v>27</v>
      </c>
      <c r="C772" s="10">
        <v>1</v>
      </c>
      <c r="D772" s="11">
        <v>13</v>
      </c>
      <c r="K772" s="14"/>
    </row>
    <row r="773" spans="1:11" x14ac:dyDescent="0.25">
      <c r="A773" s="58">
        <v>93216</v>
      </c>
      <c r="B773" s="58" t="s">
        <v>27</v>
      </c>
      <c r="C773" s="10" t="s">
        <v>130</v>
      </c>
      <c r="K773" s="14"/>
    </row>
    <row r="774" spans="1:11" x14ac:dyDescent="0.25">
      <c r="A774">
        <v>93218</v>
      </c>
      <c r="B774" t="s">
        <v>27</v>
      </c>
      <c r="C774" s="10">
        <v>1</v>
      </c>
      <c r="D774" s="11">
        <v>13</v>
      </c>
      <c r="K774" s="14"/>
    </row>
    <row r="775" spans="1:11" x14ac:dyDescent="0.25">
      <c r="A775">
        <v>93219</v>
      </c>
      <c r="B775" t="s">
        <v>27</v>
      </c>
      <c r="C775" s="10">
        <v>1</v>
      </c>
      <c r="D775" s="11">
        <v>13</v>
      </c>
      <c r="K775" s="14"/>
    </row>
    <row r="776" spans="1:11" x14ac:dyDescent="0.25">
      <c r="A776">
        <v>93220</v>
      </c>
      <c r="B776" t="s">
        <v>27</v>
      </c>
      <c r="C776" s="10">
        <v>1</v>
      </c>
      <c r="D776" s="11">
        <v>13</v>
      </c>
      <c r="K776" s="14"/>
    </row>
    <row r="777" spans="1:11" x14ac:dyDescent="0.25">
      <c r="A777">
        <v>93221</v>
      </c>
      <c r="B777" t="s">
        <v>27</v>
      </c>
      <c r="C777" s="10">
        <v>1</v>
      </c>
      <c r="D777" s="11">
        <v>13</v>
      </c>
      <c r="K777" s="14"/>
    </row>
    <row r="778" spans="1:11" x14ac:dyDescent="0.25">
      <c r="A778">
        <v>93222</v>
      </c>
      <c r="B778" t="s">
        <v>27</v>
      </c>
      <c r="C778" s="10">
        <v>0.58367629497677864</v>
      </c>
      <c r="D778" s="11">
        <v>16</v>
      </c>
      <c r="K778" s="14"/>
    </row>
    <row r="779" spans="1:11" x14ac:dyDescent="0.25">
      <c r="A779">
        <v>93222</v>
      </c>
      <c r="B779" t="s">
        <v>18</v>
      </c>
      <c r="C779" s="10">
        <v>0.41535203081530608</v>
      </c>
      <c r="D779" s="11">
        <v>16</v>
      </c>
      <c r="K779" s="14"/>
    </row>
    <row r="780" spans="1:11" x14ac:dyDescent="0.25">
      <c r="A780">
        <v>93222</v>
      </c>
      <c r="B780" t="s">
        <v>25</v>
      </c>
      <c r="C780" s="10">
        <v>9.7167420791519868E-4</v>
      </c>
      <c r="D780" s="11">
        <v>16</v>
      </c>
      <c r="K780" s="14"/>
    </row>
    <row r="781" spans="1:11" x14ac:dyDescent="0.25">
      <c r="A781">
        <v>93223</v>
      </c>
      <c r="B781" t="s">
        <v>27</v>
      </c>
      <c r="C781" s="10">
        <v>1</v>
      </c>
      <c r="D781" s="11">
        <v>13</v>
      </c>
      <c r="K781" s="14"/>
    </row>
    <row r="782" spans="1:11" x14ac:dyDescent="0.25">
      <c r="A782">
        <v>93224</v>
      </c>
      <c r="B782" t="s">
        <v>27</v>
      </c>
      <c r="C782" s="10">
        <v>1</v>
      </c>
      <c r="D782" s="11">
        <v>13</v>
      </c>
      <c r="K782" s="14"/>
    </row>
    <row r="783" spans="1:11" x14ac:dyDescent="0.25">
      <c r="A783">
        <v>93225</v>
      </c>
      <c r="B783" t="s">
        <v>25</v>
      </c>
      <c r="C783" s="10">
        <v>0.62356361066024757</v>
      </c>
      <c r="D783" s="11">
        <v>16</v>
      </c>
      <c r="K783" s="14"/>
    </row>
    <row r="784" spans="1:11" x14ac:dyDescent="0.25">
      <c r="A784">
        <v>93225</v>
      </c>
      <c r="B784" t="s">
        <v>27</v>
      </c>
      <c r="C784" s="10">
        <v>0.36772262269800127</v>
      </c>
      <c r="D784" s="11">
        <v>16</v>
      </c>
      <c r="K784" s="14"/>
    </row>
    <row r="785" spans="1:11" x14ac:dyDescent="0.25">
      <c r="A785">
        <v>93225</v>
      </c>
      <c r="B785" t="s">
        <v>18</v>
      </c>
      <c r="C785" s="10">
        <v>8.71376664175115E-3</v>
      </c>
      <c r="D785" s="11">
        <v>16</v>
      </c>
      <c r="K785" s="14"/>
    </row>
    <row r="786" spans="1:11" x14ac:dyDescent="0.25">
      <c r="A786">
        <v>93226</v>
      </c>
      <c r="B786" t="s">
        <v>27</v>
      </c>
      <c r="C786" s="10">
        <v>1</v>
      </c>
      <c r="D786" s="11">
        <v>16</v>
      </c>
      <c r="K786" s="14"/>
    </row>
    <row r="787" spans="1:11" x14ac:dyDescent="0.25">
      <c r="A787" s="58">
        <v>93227</v>
      </c>
      <c r="B787" s="58" t="s">
        <v>27</v>
      </c>
      <c r="C787" s="10" t="s">
        <v>130</v>
      </c>
      <c r="K787" s="14"/>
    </row>
    <row r="788" spans="1:11" x14ac:dyDescent="0.25">
      <c r="A788">
        <v>93230</v>
      </c>
      <c r="B788" t="s">
        <v>27</v>
      </c>
      <c r="C788" s="10">
        <v>1</v>
      </c>
      <c r="D788" s="11">
        <v>13</v>
      </c>
      <c r="K788" s="14"/>
    </row>
    <row r="789" spans="1:11" x14ac:dyDescent="0.25">
      <c r="A789" s="58">
        <v>93232</v>
      </c>
      <c r="B789" s="58" t="s">
        <v>27</v>
      </c>
      <c r="C789" s="10" t="s">
        <v>130</v>
      </c>
      <c r="K789" s="14"/>
    </row>
    <row r="790" spans="1:11" x14ac:dyDescent="0.25">
      <c r="A790">
        <v>93234</v>
      </c>
      <c r="B790" t="s">
        <v>27</v>
      </c>
      <c r="C790" s="10">
        <v>1</v>
      </c>
      <c r="D790" s="11">
        <v>13</v>
      </c>
      <c r="K790" s="14"/>
    </row>
    <row r="791" spans="1:11" x14ac:dyDescent="0.25">
      <c r="A791">
        <v>93235</v>
      </c>
      <c r="B791" t="s">
        <v>27</v>
      </c>
      <c r="C791" s="10">
        <v>1</v>
      </c>
      <c r="D791" s="11">
        <v>13</v>
      </c>
      <c r="K791" s="14"/>
    </row>
    <row r="792" spans="1:11" x14ac:dyDescent="0.25">
      <c r="A792" s="58">
        <v>93237</v>
      </c>
      <c r="B792" s="58" t="s">
        <v>27</v>
      </c>
      <c r="C792" s="10" t="s">
        <v>130</v>
      </c>
      <c r="K792" s="14"/>
    </row>
    <row r="793" spans="1:11" x14ac:dyDescent="0.25">
      <c r="A793">
        <v>93238</v>
      </c>
      <c r="B793" t="s">
        <v>27</v>
      </c>
      <c r="C793" s="10">
        <v>1</v>
      </c>
      <c r="D793" s="11">
        <v>16</v>
      </c>
      <c r="K793" s="14"/>
    </row>
    <row r="794" spans="1:11" x14ac:dyDescent="0.25">
      <c r="A794">
        <v>93239</v>
      </c>
      <c r="B794" t="s">
        <v>27</v>
      </c>
      <c r="C794" s="10">
        <v>1</v>
      </c>
      <c r="D794" s="11">
        <v>13</v>
      </c>
      <c r="K794" s="14"/>
    </row>
    <row r="795" spans="1:11" x14ac:dyDescent="0.25">
      <c r="A795">
        <v>93240</v>
      </c>
      <c r="B795" t="s">
        <v>27</v>
      </c>
      <c r="C795" s="10">
        <v>1</v>
      </c>
      <c r="D795" s="11">
        <v>16</v>
      </c>
      <c r="K795" s="14"/>
    </row>
    <row r="796" spans="1:11" x14ac:dyDescent="0.25">
      <c r="A796">
        <v>93241</v>
      </c>
      <c r="B796" t="s">
        <v>27</v>
      </c>
      <c r="C796" s="10">
        <v>1</v>
      </c>
      <c r="D796" s="11">
        <v>13</v>
      </c>
      <c r="K796" s="14"/>
    </row>
    <row r="797" spans="1:11" x14ac:dyDescent="0.25">
      <c r="A797">
        <v>93242</v>
      </c>
      <c r="B797" t="s">
        <v>27</v>
      </c>
      <c r="C797" s="10">
        <v>1</v>
      </c>
      <c r="D797" s="11">
        <v>13</v>
      </c>
      <c r="K797" s="14"/>
    </row>
    <row r="798" spans="1:11" x14ac:dyDescent="0.25">
      <c r="A798">
        <v>93243</v>
      </c>
      <c r="B798" t="s">
        <v>25</v>
      </c>
      <c r="C798" s="10">
        <v>0.50481662334927402</v>
      </c>
      <c r="D798" s="11">
        <v>16</v>
      </c>
      <c r="K798" s="14"/>
    </row>
    <row r="799" spans="1:11" x14ac:dyDescent="0.25">
      <c r="A799">
        <v>93243</v>
      </c>
      <c r="B799" t="s">
        <v>27</v>
      </c>
      <c r="C799" s="10">
        <v>0.2968001130945167</v>
      </c>
      <c r="D799" s="11">
        <v>16</v>
      </c>
      <c r="K799" s="14"/>
    </row>
    <row r="800" spans="1:11" x14ac:dyDescent="0.25">
      <c r="A800">
        <v>93243</v>
      </c>
      <c r="B800" t="s">
        <v>26</v>
      </c>
      <c r="C800" s="10">
        <v>0.1983832635562093</v>
      </c>
      <c r="D800" s="11">
        <v>16</v>
      </c>
      <c r="K800" s="14"/>
    </row>
    <row r="801" spans="1:11" x14ac:dyDescent="0.25">
      <c r="A801">
        <v>93244</v>
      </c>
      <c r="B801" t="s">
        <v>27</v>
      </c>
      <c r="C801" s="10">
        <v>1</v>
      </c>
      <c r="D801" s="11">
        <v>13</v>
      </c>
      <c r="K801" s="14"/>
    </row>
    <row r="802" spans="1:11" x14ac:dyDescent="0.25">
      <c r="A802">
        <v>93245</v>
      </c>
      <c r="B802" t="s">
        <v>27</v>
      </c>
      <c r="C802" s="10">
        <v>1</v>
      </c>
      <c r="D802" s="11">
        <v>13</v>
      </c>
      <c r="K802" s="14"/>
    </row>
    <row r="803" spans="1:11" x14ac:dyDescent="0.25">
      <c r="A803" s="58">
        <v>93246</v>
      </c>
      <c r="B803" s="58" t="s">
        <v>18</v>
      </c>
      <c r="C803" s="10" t="s">
        <v>130</v>
      </c>
      <c r="K803" s="14"/>
    </row>
    <row r="804" spans="1:11" x14ac:dyDescent="0.25">
      <c r="A804">
        <v>93247</v>
      </c>
      <c r="B804" t="s">
        <v>27</v>
      </c>
      <c r="C804" s="10">
        <v>1</v>
      </c>
      <c r="D804" s="11">
        <v>13</v>
      </c>
      <c r="K804" s="14"/>
    </row>
    <row r="805" spans="1:11" x14ac:dyDescent="0.25">
      <c r="A805">
        <v>93249</v>
      </c>
      <c r="B805" t="s">
        <v>27</v>
      </c>
      <c r="C805" s="10">
        <v>1</v>
      </c>
      <c r="D805" s="11">
        <v>13</v>
      </c>
      <c r="K805" s="14"/>
    </row>
    <row r="806" spans="1:11" x14ac:dyDescent="0.25">
      <c r="A806">
        <v>93250</v>
      </c>
      <c r="B806" t="s">
        <v>27</v>
      </c>
      <c r="C806" s="10">
        <v>1</v>
      </c>
      <c r="D806" s="11">
        <v>13</v>
      </c>
      <c r="K806" s="14"/>
    </row>
    <row r="807" spans="1:11" x14ac:dyDescent="0.25">
      <c r="A807">
        <v>93251</v>
      </c>
      <c r="B807" t="s">
        <v>27</v>
      </c>
      <c r="C807" s="10">
        <v>0.93110431075448152</v>
      </c>
      <c r="D807" s="11">
        <v>13</v>
      </c>
      <c r="K807" s="14"/>
    </row>
    <row r="808" spans="1:11" x14ac:dyDescent="0.25">
      <c r="A808">
        <v>93251</v>
      </c>
      <c r="B808" t="s">
        <v>18</v>
      </c>
      <c r="C808" s="10">
        <v>6.8895689245518379E-2</v>
      </c>
      <c r="D808" s="11">
        <v>13</v>
      </c>
      <c r="K808" s="14"/>
    </row>
    <row r="809" spans="1:11" x14ac:dyDescent="0.25">
      <c r="A809">
        <v>93252</v>
      </c>
      <c r="B809" t="s">
        <v>18</v>
      </c>
      <c r="C809" s="10">
        <v>0.49805768480434814</v>
      </c>
      <c r="D809" s="11">
        <v>13</v>
      </c>
      <c r="K809" s="14"/>
    </row>
    <row r="810" spans="1:11" x14ac:dyDescent="0.25">
      <c r="A810">
        <v>93252</v>
      </c>
      <c r="B810" t="s">
        <v>25</v>
      </c>
      <c r="C810" s="10">
        <v>0.4477668844980861</v>
      </c>
      <c r="D810" s="11">
        <v>13</v>
      </c>
      <c r="K810" s="14"/>
    </row>
    <row r="811" spans="1:11" x14ac:dyDescent="0.25">
      <c r="A811">
        <v>93252</v>
      </c>
      <c r="B811" t="s">
        <v>27</v>
      </c>
      <c r="C811" s="10">
        <v>5.4175430697565675E-2</v>
      </c>
      <c r="D811" s="11">
        <v>13</v>
      </c>
      <c r="K811" s="14"/>
    </row>
    <row r="812" spans="1:11" x14ac:dyDescent="0.25">
      <c r="A812">
        <v>93254</v>
      </c>
      <c r="B812" t="s">
        <v>18</v>
      </c>
      <c r="C812" s="10">
        <v>1</v>
      </c>
      <c r="D812" s="11">
        <v>4</v>
      </c>
      <c r="K812" s="14"/>
    </row>
    <row r="813" spans="1:11" x14ac:dyDescent="0.25">
      <c r="A813">
        <v>93255</v>
      </c>
      <c r="B813" t="s">
        <v>27</v>
      </c>
      <c r="C813" s="10">
        <v>0.75165863648298581</v>
      </c>
      <c r="D813" s="11">
        <v>16</v>
      </c>
      <c r="K813" s="14"/>
    </row>
    <row r="814" spans="1:11" x14ac:dyDescent="0.25">
      <c r="A814">
        <v>93255</v>
      </c>
      <c r="B814" t="s">
        <v>26</v>
      </c>
      <c r="C814" s="10">
        <v>0.24834136351701425</v>
      </c>
      <c r="D814" s="11">
        <v>16</v>
      </c>
      <c r="K814" s="14"/>
    </row>
    <row r="815" spans="1:11" x14ac:dyDescent="0.25">
      <c r="A815">
        <v>93256</v>
      </c>
      <c r="B815" t="s">
        <v>27</v>
      </c>
      <c r="C815" s="10">
        <v>1</v>
      </c>
      <c r="D815" s="11">
        <v>13</v>
      </c>
      <c r="K815" s="14"/>
    </row>
    <row r="816" spans="1:11" x14ac:dyDescent="0.25">
      <c r="A816">
        <v>93257</v>
      </c>
      <c r="B816" t="s">
        <v>27</v>
      </c>
      <c r="C816" s="10">
        <v>1</v>
      </c>
      <c r="D816" s="11">
        <v>13</v>
      </c>
      <c r="K816" s="14"/>
    </row>
    <row r="817" spans="1:11" x14ac:dyDescent="0.25">
      <c r="A817">
        <v>93258</v>
      </c>
      <c r="B817" t="s">
        <v>27</v>
      </c>
      <c r="C817" s="10">
        <v>1</v>
      </c>
      <c r="D817" s="11">
        <v>13</v>
      </c>
      <c r="K817" s="14"/>
    </row>
    <row r="818" spans="1:11" x14ac:dyDescent="0.25">
      <c r="A818">
        <v>93260</v>
      </c>
      <c r="B818" t="s">
        <v>27</v>
      </c>
      <c r="C818" s="10">
        <v>1</v>
      </c>
      <c r="D818" s="11">
        <v>13</v>
      </c>
      <c r="K818" s="14"/>
    </row>
    <row r="819" spans="1:11" x14ac:dyDescent="0.25">
      <c r="A819">
        <v>93261</v>
      </c>
      <c r="B819" t="s">
        <v>27</v>
      </c>
      <c r="C819" s="10">
        <v>1</v>
      </c>
      <c r="D819" s="11">
        <v>13</v>
      </c>
      <c r="K819" s="14"/>
    </row>
    <row r="820" spans="1:11" x14ac:dyDescent="0.25">
      <c r="A820">
        <v>93262</v>
      </c>
      <c r="B820" t="s">
        <v>27</v>
      </c>
      <c r="C820" s="10">
        <v>1</v>
      </c>
      <c r="D820" s="11">
        <v>16</v>
      </c>
      <c r="K820" s="14"/>
    </row>
    <row r="821" spans="1:11" x14ac:dyDescent="0.25">
      <c r="A821">
        <v>93263</v>
      </c>
      <c r="B821" t="s">
        <v>27</v>
      </c>
      <c r="C821" s="10">
        <v>1</v>
      </c>
      <c r="D821" s="11">
        <v>13</v>
      </c>
      <c r="K821" s="14"/>
    </row>
    <row r="822" spans="1:11" x14ac:dyDescent="0.25">
      <c r="A822">
        <v>93265</v>
      </c>
      <c r="B822" t="s">
        <v>27</v>
      </c>
      <c r="C822" s="10">
        <v>1</v>
      </c>
      <c r="D822" s="11">
        <v>16</v>
      </c>
      <c r="K822" s="14"/>
    </row>
    <row r="823" spans="1:11" x14ac:dyDescent="0.25">
      <c r="A823">
        <v>93266</v>
      </c>
      <c r="B823" t="s">
        <v>27</v>
      </c>
      <c r="C823" s="10">
        <v>1</v>
      </c>
      <c r="D823" s="11">
        <v>13</v>
      </c>
      <c r="K823" s="14"/>
    </row>
    <row r="824" spans="1:11" x14ac:dyDescent="0.25">
      <c r="A824">
        <v>93267</v>
      </c>
      <c r="B824" t="s">
        <v>27</v>
      </c>
      <c r="C824" s="10">
        <v>1</v>
      </c>
      <c r="D824" s="11">
        <v>13</v>
      </c>
      <c r="K824" s="14"/>
    </row>
    <row r="825" spans="1:11" x14ac:dyDescent="0.25">
      <c r="A825">
        <v>93268</v>
      </c>
      <c r="B825" t="s">
        <v>27</v>
      </c>
      <c r="C825" s="10">
        <v>1</v>
      </c>
      <c r="D825" s="11">
        <v>13</v>
      </c>
      <c r="K825" s="14"/>
    </row>
    <row r="826" spans="1:11" x14ac:dyDescent="0.25">
      <c r="A826">
        <v>93270</v>
      </c>
      <c r="B826" t="s">
        <v>27</v>
      </c>
      <c r="C826" s="10">
        <v>1</v>
      </c>
      <c r="D826" s="11">
        <v>13</v>
      </c>
      <c r="K826" s="14"/>
    </row>
    <row r="827" spans="1:11" x14ac:dyDescent="0.25">
      <c r="A827">
        <v>93271</v>
      </c>
      <c r="B827" t="s">
        <v>27</v>
      </c>
      <c r="C827" s="10">
        <v>1</v>
      </c>
      <c r="D827" s="11">
        <v>13</v>
      </c>
      <c r="K827" s="14"/>
    </row>
    <row r="828" spans="1:11" x14ac:dyDescent="0.25">
      <c r="A828">
        <v>93272</v>
      </c>
      <c r="B828" t="s">
        <v>27</v>
      </c>
      <c r="C828" s="10">
        <v>1</v>
      </c>
      <c r="D828" s="11">
        <v>13</v>
      </c>
      <c r="K828" s="14"/>
    </row>
    <row r="829" spans="1:11" x14ac:dyDescent="0.25">
      <c r="A829">
        <v>93274</v>
      </c>
      <c r="B829" t="s">
        <v>27</v>
      </c>
      <c r="C829" s="10">
        <v>1</v>
      </c>
      <c r="D829" s="11">
        <v>13</v>
      </c>
      <c r="K829" s="14"/>
    </row>
    <row r="830" spans="1:11" x14ac:dyDescent="0.25">
      <c r="A830" s="58">
        <v>93275</v>
      </c>
      <c r="B830" s="58" t="s">
        <v>27</v>
      </c>
      <c r="C830" s="10" t="s">
        <v>130</v>
      </c>
      <c r="K830" s="14"/>
    </row>
    <row r="831" spans="1:11" x14ac:dyDescent="0.25">
      <c r="A831">
        <v>93276</v>
      </c>
      <c r="B831" t="s">
        <v>27</v>
      </c>
      <c r="C831" s="10">
        <v>1</v>
      </c>
      <c r="D831" s="11">
        <v>13</v>
      </c>
      <c r="K831" s="14"/>
    </row>
    <row r="832" spans="1:11" x14ac:dyDescent="0.25">
      <c r="A832">
        <v>93277</v>
      </c>
      <c r="B832" t="s">
        <v>27</v>
      </c>
      <c r="C832" s="10">
        <v>1</v>
      </c>
      <c r="D832" s="11">
        <v>13</v>
      </c>
      <c r="K832" s="14"/>
    </row>
    <row r="833" spans="1:11" x14ac:dyDescent="0.25">
      <c r="A833" s="58">
        <v>93278</v>
      </c>
      <c r="B833" s="58" t="s">
        <v>27</v>
      </c>
      <c r="C833" s="10" t="s">
        <v>130</v>
      </c>
      <c r="K833" s="14"/>
    </row>
    <row r="834" spans="1:11" x14ac:dyDescent="0.25">
      <c r="A834" s="58">
        <v>93279</v>
      </c>
      <c r="B834" s="58" t="s">
        <v>27</v>
      </c>
      <c r="C834" s="10" t="s">
        <v>130</v>
      </c>
      <c r="K834" s="14"/>
    </row>
    <row r="835" spans="1:11" x14ac:dyDescent="0.25">
      <c r="A835">
        <v>93280</v>
      </c>
      <c r="B835" t="s">
        <v>27</v>
      </c>
      <c r="C835" s="10">
        <v>1</v>
      </c>
      <c r="D835" s="11">
        <v>13</v>
      </c>
      <c r="K835" s="14"/>
    </row>
    <row r="836" spans="1:11" x14ac:dyDescent="0.25">
      <c r="A836">
        <v>93283</v>
      </c>
      <c r="B836" t="s">
        <v>27</v>
      </c>
      <c r="C836" s="10">
        <v>0.95540974742464013</v>
      </c>
      <c r="D836" s="11">
        <v>16</v>
      </c>
      <c r="K836" s="14"/>
    </row>
    <row r="837" spans="1:11" x14ac:dyDescent="0.25">
      <c r="A837">
        <v>93283</v>
      </c>
      <c r="B837" t="s">
        <v>26</v>
      </c>
      <c r="C837" s="10">
        <v>4.4590252575359826E-2</v>
      </c>
      <c r="D837" s="11">
        <v>16</v>
      </c>
      <c r="K837" s="14"/>
    </row>
    <row r="838" spans="1:11" x14ac:dyDescent="0.25">
      <c r="A838">
        <v>93285</v>
      </c>
      <c r="B838" t="s">
        <v>27</v>
      </c>
      <c r="C838" s="10">
        <v>1</v>
      </c>
      <c r="D838" s="11">
        <v>16</v>
      </c>
      <c r="K838" s="14"/>
    </row>
    <row r="839" spans="1:11" x14ac:dyDescent="0.25">
      <c r="A839">
        <v>93286</v>
      </c>
      <c r="B839" t="s">
        <v>27</v>
      </c>
      <c r="C839" s="10">
        <v>1</v>
      </c>
      <c r="D839" s="11">
        <v>13</v>
      </c>
      <c r="K839" s="14"/>
    </row>
    <row r="840" spans="1:11" x14ac:dyDescent="0.25">
      <c r="A840">
        <v>93287</v>
      </c>
      <c r="B840" t="s">
        <v>27</v>
      </c>
      <c r="C840" s="10">
        <v>1</v>
      </c>
      <c r="D840" s="11">
        <v>13</v>
      </c>
      <c r="K840" s="14"/>
    </row>
    <row r="841" spans="1:11" x14ac:dyDescent="0.25">
      <c r="A841">
        <v>93291</v>
      </c>
      <c r="B841" t="s">
        <v>27</v>
      </c>
      <c r="C841" s="10">
        <v>1</v>
      </c>
      <c r="D841" s="11">
        <v>13</v>
      </c>
      <c r="K841" s="14"/>
    </row>
    <row r="842" spans="1:11" x14ac:dyDescent="0.25">
      <c r="A842">
        <v>93292</v>
      </c>
      <c r="B842" t="s">
        <v>27</v>
      </c>
      <c r="C842" s="10">
        <v>1</v>
      </c>
      <c r="D842" s="11">
        <v>13</v>
      </c>
      <c r="K842" s="14"/>
    </row>
    <row r="843" spans="1:11" x14ac:dyDescent="0.25">
      <c r="A843">
        <v>93301</v>
      </c>
      <c r="B843" t="s">
        <v>27</v>
      </c>
      <c r="C843" s="10">
        <v>1</v>
      </c>
      <c r="D843" s="11">
        <v>13</v>
      </c>
      <c r="K843" s="14"/>
    </row>
    <row r="844" spans="1:11" x14ac:dyDescent="0.25">
      <c r="A844" s="58">
        <v>93302</v>
      </c>
      <c r="B844" s="58" t="s">
        <v>27</v>
      </c>
      <c r="C844" s="10" t="s">
        <v>130</v>
      </c>
      <c r="K844" s="14"/>
    </row>
    <row r="845" spans="1:11" x14ac:dyDescent="0.25">
      <c r="A845" s="58">
        <v>93303</v>
      </c>
      <c r="B845" s="58" t="s">
        <v>27</v>
      </c>
      <c r="C845" s="10" t="s">
        <v>130</v>
      </c>
      <c r="K845" s="14"/>
    </row>
    <row r="846" spans="1:11" x14ac:dyDescent="0.25">
      <c r="A846">
        <v>93304</v>
      </c>
      <c r="B846" t="s">
        <v>27</v>
      </c>
      <c r="C846" s="10">
        <v>1</v>
      </c>
      <c r="D846" s="11">
        <v>13</v>
      </c>
      <c r="K846" s="14"/>
    </row>
    <row r="847" spans="1:11" x14ac:dyDescent="0.25">
      <c r="A847">
        <v>93305</v>
      </c>
      <c r="B847" t="s">
        <v>27</v>
      </c>
      <c r="C847" s="10">
        <v>1</v>
      </c>
      <c r="D847" s="11">
        <v>13</v>
      </c>
      <c r="K847" s="14"/>
    </row>
    <row r="848" spans="1:11" x14ac:dyDescent="0.25">
      <c r="A848">
        <v>93306</v>
      </c>
      <c r="B848" t="s">
        <v>27</v>
      </c>
      <c r="C848" s="10">
        <v>1</v>
      </c>
      <c r="D848" s="11">
        <v>13</v>
      </c>
      <c r="K848" s="14"/>
    </row>
    <row r="849" spans="1:11" x14ac:dyDescent="0.25">
      <c r="A849">
        <v>93307</v>
      </c>
      <c r="B849" t="s">
        <v>27</v>
      </c>
      <c r="C849" s="10">
        <v>1</v>
      </c>
      <c r="D849" s="11">
        <v>13</v>
      </c>
      <c r="K849" s="14"/>
    </row>
    <row r="850" spans="1:11" x14ac:dyDescent="0.25">
      <c r="A850">
        <v>93308</v>
      </c>
      <c r="B850" t="s">
        <v>27</v>
      </c>
      <c r="C850" s="10">
        <v>1</v>
      </c>
      <c r="D850" s="11">
        <v>13</v>
      </c>
      <c r="K850" s="14"/>
    </row>
    <row r="851" spans="1:11" x14ac:dyDescent="0.25">
      <c r="A851">
        <v>93309</v>
      </c>
      <c r="B851" t="s">
        <v>27</v>
      </c>
      <c r="C851" s="10">
        <v>1</v>
      </c>
      <c r="D851" s="11">
        <v>13</v>
      </c>
      <c r="K851" s="14"/>
    </row>
    <row r="852" spans="1:11" x14ac:dyDescent="0.25">
      <c r="A852">
        <v>93311</v>
      </c>
      <c r="B852" t="s">
        <v>27</v>
      </c>
      <c r="C852" s="10">
        <v>1</v>
      </c>
      <c r="D852" s="11">
        <v>13</v>
      </c>
      <c r="K852" s="14"/>
    </row>
    <row r="853" spans="1:11" x14ac:dyDescent="0.25">
      <c r="A853">
        <v>93312</v>
      </c>
      <c r="B853" t="s">
        <v>27</v>
      </c>
      <c r="C853" s="10">
        <v>1</v>
      </c>
      <c r="D853" s="11">
        <v>13</v>
      </c>
      <c r="K853" s="14"/>
    </row>
    <row r="854" spans="1:11" x14ac:dyDescent="0.25">
      <c r="A854">
        <v>93313</v>
      </c>
      <c r="B854" t="s">
        <v>27</v>
      </c>
      <c r="C854" s="10">
        <v>1</v>
      </c>
      <c r="D854" s="11">
        <v>13</v>
      </c>
      <c r="K854" s="14"/>
    </row>
    <row r="855" spans="1:11" x14ac:dyDescent="0.25">
      <c r="A855">
        <v>93314</v>
      </c>
      <c r="B855" t="s">
        <v>27</v>
      </c>
      <c r="C855" s="10">
        <v>1</v>
      </c>
      <c r="D855" s="11">
        <v>13</v>
      </c>
      <c r="K855" s="14"/>
    </row>
    <row r="856" spans="1:11" x14ac:dyDescent="0.25">
      <c r="A856" s="58">
        <v>93380</v>
      </c>
      <c r="B856" s="58" t="s">
        <v>27</v>
      </c>
      <c r="C856" s="10" t="s">
        <v>130</v>
      </c>
      <c r="K856" s="14"/>
    </row>
    <row r="857" spans="1:11" x14ac:dyDescent="0.25">
      <c r="A857" s="58">
        <v>93383</v>
      </c>
      <c r="B857" s="58" t="s">
        <v>27</v>
      </c>
      <c r="C857" s="10" t="s">
        <v>130</v>
      </c>
      <c r="K857" s="14"/>
    </row>
    <row r="858" spans="1:11" x14ac:dyDescent="0.25">
      <c r="A858" s="58">
        <v>93384</v>
      </c>
      <c r="B858" s="58" t="s">
        <v>27</v>
      </c>
      <c r="C858" s="10" t="s">
        <v>130</v>
      </c>
      <c r="K858" s="14"/>
    </row>
    <row r="859" spans="1:11" x14ac:dyDescent="0.25">
      <c r="A859" s="58">
        <v>93385</v>
      </c>
      <c r="B859" s="58" t="s">
        <v>27</v>
      </c>
      <c r="C859" s="10" t="s">
        <v>130</v>
      </c>
      <c r="K859" s="14"/>
    </row>
    <row r="860" spans="1:11" x14ac:dyDescent="0.25">
      <c r="A860" s="58">
        <v>93386</v>
      </c>
      <c r="B860" s="58" t="s">
        <v>27</v>
      </c>
      <c r="C860" s="10" t="s">
        <v>130</v>
      </c>
      <c r="K860" s="14"/>
    </row>
    <row r="861" spans="1:11" x14ac:dyDescent="0.25">
      <c r="A861" s="58">
        <v>93387</v>
      </c>
      <c r="B861" s="58" t="s">
        <v>27</v>
      </c>
      <c r="C861" s="10" t="s">
        <v>130</v>
      </c>
      <c r="K861" s="14"/>
    </row>
    <row r="862" spans="1:11" x14ac:dyDescent="0.25">
      <c r="A862" s="58">
        <v>93388</v>
      </c>
      <c r="B862" s="58" t="s">
        <v>27</v>
      </c>
      <c r="C862" s="10" t="s">
        <v>130</v>
      </c>
      <c r="K862" s="14"/>
    </row>
    <row r="863" spans="1:11" x14ac:dyDescent="0.25">
      <c r="A863" s="58">
        <v>93389</v>
      </c>
      <c r="B863" s="58" t="s">
        <v>27</v>
      </c>
      <c r="C863" s="10" t="s">
        <v>130</v>
      </c>
      <c r="K863" s="14"/>
    </row>
    <row r="864" spans="1:11" x14ac:dyDescent="0.25">
      <c r="A864" s="58">
        <v>93390</v>
      </c>
      <c r="B864" s="58" t="s">
        <v>27</v>
      </c>
      <c r="C864" s="10" t="s">
        <v>130</v>
      </c>
      <c r="K864" s="14"/>
    </row>
    <row r="865" spans="1:11" x14ac:dyDescent="0.25">
      <c r="A865">
        <v>93401</v>
      </c>
      <c r="B865" t="s">
        <v>18</v>
      </c>
      <c r="C865" s="10">
        <v>1</v>
      </c>
      <c r="D865" s="11">
        <v>5</v>
      </c>
      <c r="K865" s="14"/>
    </row>
    <row r="866" spans="1:11" x14ac:dyDescent="0.25">
      <c r="A866">
        <v>93402</v>
      </c>
      <c r="B866" t="s">
        <v>18</v>
      </c>
      <c r="C866" s="10">
        <v>1</v>
      </c>
      <c r="D866" s="11">
        <v>5</v>
      </c>
      <c r="K866" s="14"/>
    </row>
    <row r="867" spans="1:11" x14ac:dyDescent="0.25">
      <c r="A867" s="58">
        <v>93403</v>
      </c>
      <c r="B867" s="58" t="s">
        <v>18</v>
      </c>
      <c r="C867" s="10" t="s">
        <v>130</v>
      </c>
      <c r="K867" s="14"/>
    </row>
    <row r="868" spans="1:11" x14ac:dyDescent="0.25">
      <c r="A868">
        <v>93405</v>
      </c>
      <c r="B868" t="s">
        <v>18</v>
      </c>
      <c r="C868" s="10">
        <v>1</v>
      </c>
      <c r="D868" s="11">
        <v>5</v>
      </c>
      <c r="K868" s="14"/>
    </row>
    <row r="869" spans="1:11" x14ac:dyDescent="0.25">
      <c r="A869" s="58">
        <v>93406</v>
      </c>
      <c r="B869" s="58" t="s">
        <v>18</v>
      </c>
      <c r="C869" s="10" t="s">
        <v>130</v>
      </c>
      <c r="K869" s="14"/>
    </row>
    <row r="870" spans="1:11" x14ac:dyDescent="0.25">
      <c r="A870" s="58">
        <v>93407</v>
      </c>
      <c r="B870" s="58" t="s">
        <v>18</v>
      </c>
      <c r="C870" s="10" t="s">
        <v>130</v>
      </c>
      <c r="K870" s="14"/>
    </row>
    <row r="871" spans="1:11" x14ac:dyDescent="0.25">
      <c r="A871" s="58">
        <v>93408</v>
      </c>
      <c r="B871" s="58" t="s">
        <v>18</v>
      </c>
      <c r="C871" s="10" t="s">
        <v>130</v>
      </c>
      <c r="K871" s="14"/>
    </row>
    <row r="872" spans="1:11" x14ac:dyDescent="0.25">
      <c r="A872" s="58">
        <v>93409</v>
      </c>
      <c r="B872" s="58" t="s">
        <v>18</v>
      </c>
      <c r="C872" s="10" t="s">
        <v>130</v>
      </c>
      <c r="K872" s="14"/>
    </row>
    <row r="873" spans="1:11" x14ac:dyDescent="0.25">
      <c r="A873">
        <v>93410</v>
      </c>
      <c r="B873" t="s">
        <v>18</v>
      </c>
      <c r="C873" s="10">
        <v>1</v>
      </c>
      <c r="D873" s="11">
        <v>5</v>
      </c>
      <c r="K873" s="14"/>
    </row>
    <row r="874" spans="1:11" x14ac:dyDescent="0.25">
      <c r="A874" s="58">
        <v>93412</v>
      </c>
      <c r="B874" s="58" t="s">
        <v>18</v>
      </c>
      <c r="C874" s="10" t="s">
        <v>130</v>
      </c>
      <c r="K874" s="14"/>
    </row>
    <row r="875" spans="1:11" x14ac:dyDescent="0.25">
      <c r="A875">
        <v>93420</v>
      </c>
      <c r="B875" t="s">
        <v>18</v>
      </c>
      <c r="C875" s="10">
        <v>1</v>
      </c>
      <c r="D875" s="11">
        <v>5</v>
      </c>
      <c r="K875" s="14"/>
    </row>
    <row r="876" spans="1:11" x14ac:dyDescent="0.25">
      <c r="A876" s="58">
        <v>93421</v>
      </c>
      <c r="B876" s="58" t="s">
        <v>18</v>
      </c>
      <c r="C876" s="10" t="s">
        <v>130</v>
      </c>
      <c r="K876" s="14"/>
    </row>
    <row r="877" spans="1:11" x14ac:dyDescent="0.25">
      <c r="A877">
        <v>93422</v>
      </c>
      <c r="B877" t="s">
        <v>18</v>
      </c>
      <c r="C877" s="10">
        <v>1</v>
      </c>
      <c r="D877" s="11">
        <v>4</v>
      </c>
      <c r="K877" s="14"/>
    </row>
    <row r="878" spans="1:11" x14ac:dyDescent="0.25">
      <c r="A878" s="58">
        <v>93423</v>
      </c>
      <c r="B878" s="58" t="s">
        <v>18</v>
      </c>
      <c r="C878" s="10" t="s">
        <v>130</v>
      </c>
      <c r="K878" s="14"/>
    </row>
    <row r="879" spans="1:11" x14ac:dyDescent="0.25">
      <c r="A879">
        <v>93424</v>
      </c>
      <c r="B879" t="s">
        <v>18</v>
      </c>
      <c r="C879" s="10">
        <v>1</v>
      </c>
      <c r="D879" s="11">
        <v>5</v>
      </c>
      <c r="K879" s="14"/>
    </row>
    <row r="880" spans="1:11" x14ac:dyDescent="0.25">
      <c r="A880">
        <v>93426</v>
      </c>
      <c r="B880" t="s">
        <v>18</v>
      </c>
      <c r="C880" s="10">
        <v>1</v>
      </c>
      <c r="D880" s="11">
        <v>4</v>
      </c>
      <c r="K880" s="14"/>
    </row>
    <row r="881" spans="1:11" x14ac:dyDescent="0.25">
      <c r="A881">
        <v>93427</v>
      </c>
      <c r="B881" t="s">
        <v>18</v>
      </c>
      <c r="C881" s="10">
        <v>1</v>
      </c>
      <c r="D881" s="11">
        <v>5</v>
      </c>
      <c r="K881" s="14"/>
    </row>
    <row r="882" spans="1:11" x14ac:dyDescent="0.25">
      <c r="A882">
        <v>93428</v>
      </c>
      <c r="B882" t="s">
        <v>18</v>
      </c>
      <c r="C882" s="10">
        <v>1</v>
      </c>
      <c r="D882" s="11">
        <v>5</v>
      </c>
      <c r="K882" s="14"/>
    </row>
    <row r="883" spans="1:11" x14ac:dyDescent="0.25">
      <c r="A883">
        <v>93429</v>
      </c>
      <c r="B883" t="s">
        <v>18</v>
      </c>
      <c r="C883" s="10">
        <v>1</v>
      </c>
      <c r="D883" s="11">
        <v>5</v>
      </c>
      <c r="K883" s="14"/>
    </row>
    <row r="884" spans="1:11" x14ac:dyDescent="0.25">
      <c r="A884">
        <v>93430</v>
      </c>
      <c r="B884" t="s">
        <v>18</v>
      </c>
      <c r="C884" s="10">
        <v>1</v>
      </c>
      <c r="D884" s="11">
        <v>5</v>
      </c>
      <c r="K884" s="14"/>
    </row>
    <row r="885" spans="1:11" x14ac:dyDescent="0.25">
      <c r="A885">
        <v>93432</v>
      </c>
      <c r="B885" t="s">
        <v>18</v>
      </c>
      <c r="C885" s="10">
        <v>1</v>
      </c>
      <c r="D885" s="11">
        <v>4</v>
      </c>
      <c r="K885" s="14"/>
    </row>
    <row r="886" spans="1:11" x14ac:dyDescent="0.25">
      <c r="A886">
        <v>93433</v>
      </c>
      <c r="B886" t="s">
        <v>18</v>
      </c>
      <c r="C886" s="10">
        <v>1</v>
      </c>
      <c r="D886" s="11">
        <v>5</v>
      </c>
      <c r="K886" s="14"/>
    </row>
    <row r="887" spans="1:11" x14ac:dyDescent="0.25">
      <c r="A887">
        <v>93434</v>
      </c>
      <c r="B887" t="s">
        <v>18</v>
      </c>
      <c r="C887" s="10">
        <v>1</v>
      </c>
      <c r="D887" s="11">
        <v>5</v>
      </c>
      <c r="K887" s="14"/>
    </row>
    <row r="888" spans="1:11" x14ac:dyDescent="0.25">
      <c r="A888" s="58">
        <v>93435</v>
      </c>
      <c r="B888" s="58" t="s">
        <v>18</v>
      </c>
      <c r="C888" s="10" t="s">
        <v>130</v>
      </c>
      <c r="K888" s="14"/>
    </row>
    <row r="889" spans="1:11" x14ac:dyDescent="0.25">
      <c r="A889">
        <v>93436</v>
      </c>
      <c r="B889" t="s">
        <v>18</v>
      </c>
      <c r="C889" s="10">
        <v>1</v>
      </c>
      <c r="D889" s="11">
        <v>5</v>
      </c>
      <c r="K889" s="14"/>
    </row>
    <row r="890" spans="1:11" x14ac:dyDescent="0.25">
      <c r="A890">
        <v>93437</v>
      </c>
      <c r="B890" t="s">
        <v>18</v>
      </c>
      <c r="C890" s="10">
        <v>1</v>
      </c>
      <c r="D890" s="11">
        <v>5</v>
      </c>
      <c r="K890" s="14"/>
    </row>
    <row r="891" spans="1:11" x14ac:dyDescent="0.25">
      <c r="A891" s="58">
        <v>93438</v>
      </c>
      <c r="B891" s="58" t="s">
        <v>18</v>
      </c>
      <c r="C891" s="10" t="s">
        <v>130</v>
      </c>
      <c r="K891" s="14"/>
    </row>
    <row r="892" spans="1:11" x14ac:dyDescent="0.25">
      <c r="A892">
        <v>93440</v>
      </c>
      <c r="B892" t="s">
        <v>18</v>
      </c>
      <c r="C892" s="10">
        <v>1</v>
      </c>
      <c r="D892" s="11">
        <v>5</v>
      </c>
      <c r="K892" s="14"/>
    </row>
    <row r="893" spans="1:11" x14ac:dyDescent="0.25">
      <c r="A893">
        <v>93441</v>
      </c>
      <c r="B893" t="s">
        <v>18</v>
      </c>
      <c r="C893" s="10">
        <v>1</v>
      </c>
      <c r="D893" s="11">
        <v>5</v>
      </c>
      <c r="K893" s="14"/>
    </row>
    <row r="894" spans="1:11" x14ac:dyDescent="0.25">
      <c r="A894">
        <v>93442</v>
      </c>
      <c r="B894" t="s">
        <v>18</v>
      </c>
      <c r="C894" s="10">
        <v>1</v>
      </c>
      <c r="D894" s="11">
        <v>5</v>
      </c>
      <c r="K894" s="14"/>
    </row>
    <row r="895" spans="1:11" x14ac:dyDescent="0.25">
      <c r="A895" s="58">
        <v>93443</v>
      </c>
      <c r="B895" s="58" t="s">
        <v>18</v>
      </c>
      <c r="C895" s="10" t="s">
        <v>130</v>
      </c>
      <c r="K895" s="14"/>
    </row>
    <row r="896" spans="1:11" x14ac:dyDescent="0.25">
      <c r="A896">
        <v>93444</v>
      </c>
      <c r="B896" t="s">
        <v>18</v>
      </c>
      <c r="C896" s="10">
        <v>1</v>
      </c>
      <c r="D896" s="11">
        <v>5</v>
      </c>
      <c r="K896" s="14"/>
    </row>
    <row r="897" spans="1:11" x14ac:dyDescent="0.25">
      <c r="A897">
        <v>93445</v>
      </c>
      <c r="B897" t="s">
        <v>18</v>
      </c>
      <c r="C897" s="10">
        <v>1</v>
      </c>
      <c r="D897" s="11">
        <v>5</v>
      </c>
      <c r="K897" s="14"/>
    </row>
    <row r="898" spans="1:11" x14ac:dyDescent="0.25">
      <c r="A898">
        <v>93446</v>
      </c>
      <c r="B898" t="s">
        <v>18</v>
      </c>
      <c r="C898" s="10">
        <v>1</v>
      </c>
      <c r="D898" s="11">
        <v>4</v>
      </c>
      <c r="K898" s="14"/>
    </row>
    <row r="899" spans="1:11" x14ac:dyDescent="0.25">
      <c r="A899" s="58">
        <v>93447</v>
      </c>
      <c r="B899" s="58" t="s">
        <v>18</v>
      </c>
      <c r="C899" s="10" t="s">
        <v>130</v>
      </c>
      <c r="K899" s="14"/>
    </row>
    <row r="900" spans="1:11" x14ac:dyDescent="0.25">
      <c r="A900" s="58">
        <v>93448</v>
      </c>
      <c r="B900" s="58" t="s">
        <v>18</v>
      </c>
      <c r="C900" s="10" t="s">
        <v>130</v>
      </c>
      <c r="K900" s="14"/>
    </row>
    <row r="901" spans="1:11" x14ac:dyDescent="0.25">
      <c r="A901">
        <v>93449</v>
      </c>
      <c r="B901" t="s">
        <v>18</v>
      </c>
      <c r="C901" s="10">
        <v>1</v>
      </c>
      <c r="D901" s="11">
        <v>5</v>
      </c>
      <c r="K901" s="14"/>
    </row>
    <row r="902" spans="1:11" x14ac:dyDescent="0.25">
      <c r="A902">
        <v>93450</v>
      </c>
      <c r="B902" t="s">
        <v>18</v>
      </c>
      <c r="C902" s="10">
        <v>0.99964376596609628</v>
      </c>
      <c r="D902" s="11">
        <v>4</v>
      </c>
      <c r="K902" s="14"/>
    </row>
    <row r="903" spans="1:11" x14ac:dyDescent="0.25">
      <c r="A903">
        <v>93450</v>
      </c>
      <c r="B903" t="s">
        <v>27</v>
      </c>
      <c r="C903" s="10">
        <v>3.5623403390370203E-4</v>
      </c>
      <c r="D903" s="11">
        <v>4</v>
      </c>
      <c r="K903" s="14"/>
    </row>
    <row r="904" spans="1:11" x14ac:dyDescent="0.25">
      <c r="A904">
        <v>93451</v>
      </c>
      <c r="B904" t="s">
        <v>18</v>
      </c>
      <c r="C904" s="10">
        <v>0.99979509631806884</v>
      </c>
      <c r="D904" s="11">
        <v>4</v>
      </c>
      <c r="K904" s="14"/>
    </row>
    <row r="905" spans="1:11" x14ac:dyDescent="0.25">
      <c r="A905">
        <v>93451</v>
      </c>
      <c r="B905" t="s">
        <v>27</v>
      </c>
      <c r="C905" s="10">
        <v>2.0490368193118162E-4</v>
      </c>
      <c r="D905" s="11">
        <v>4</v>
      </c>
      <c r="K905" s="14"/>
    </row>
    <row r="906" spans="1:11" x14ac:dyDescent="0.25">
      <c r="A906">
        <v>93452</v>
      </c>
      <c r="B906" t="s">
        <v>18</v>
      </c>
      <c r="C906" s="10">
        <v>1</v>
      </c>
      <c r="D906" s="11">
        <v>5</v>
      </c>
      <c r="K906" s="14"/>
    </row>
    <row r="907" spans="1:11" x14ac:dyDescent="0.25">
      <c r="A907">
        <v>93453</v>
      </c>
      <c r="B907" t="s">
        <v>18</v>
      </c>
      <c r="C907" s="10">
        <v>0.98104410625215555</v>
      </c>
      <c r="D907" s="11">
        <v>4</v>
      </c>
      <c r="K907" s="14"/>
    </row>
    <row r="908" spans="1:11" x14ac:dyDescent="0.25">
      <c r="A908">
        <v>93453</v>
      </c>
      <c r="B908" t="s">
        <v>27</v>
      </c>
      <c r="C908" s="10">
        <v>1.8955893747844534E-2</v>
      </c>
      <c r="D908" s="11">
        <v>4</v>
      </c>
      <c r="K908" s="14"/>
    </row>
    <row r="909" spans="1:11" x14ac:dyDescent="0.25">
      <c r="A909">
        <v>93454</v>
      </c>
      <c r="B909" t="s">
        <v>18</v>
      </c>
      <c r="C909" s="10">
        <v>1</v>
      </c>
      <c r="D909" s="11">
        <v>5</v>
      </c>
      <c r="K909" s="14"/>
    </row>
    <row r="910" spans="1:11" x14ac:dyDescent="0.25">
      <c r="A910">
        <v>93455</v>
      </c>
      <c r="B910" t="s">
        <v>18</v>
      </c>
      <c r="C910" s="10">
        <v>1</v>
      </c>
      <c r="D910" s="11">
        <v>5</v>
      </c>
      <c r="K910" s="14"/>
    </row>
    <row r="911" spans="1:11" x14ac:dyDescent="0.25">
      <c r="A911" s="58">
        <v>93456</v>
      </c>
      <c r="B911" s="58" t="s">
        <v>18</v>
      </c>
      <c r="C911" s="10" t="s">
        <v>130</v>
      </c>
      <c r="K911" s="14"/>
    </row>
    <row r="912" spans="1:11" x14ac:dyDescent="0.25">
      <c r="A912" s="58">
        <v>93457</v>
      </c>
      <c r="B912" s="58" t="s">
        <v>18</v>
      </c>
      <c r="C912" s="10" t="s">
        <v>130</v>
      </c>
      <c r="K912" s="14"/>
    </row>
    <row r="913" spans="1:11" x14ac:dyDescent="0.25">
      <c r="A913">
        <v>93458</v>
      </c>
      <c r="B913" t="s">
        <v>18</v>
      </c>
      <c r="C913" s="10">
        <v>1</v>
      </c>
      <c r="D913" s="11">
        <v>5</v>
      </c>
      <c r="K913" s="14"/>
    </row>
    <row r="914" spans="1:11" x14ac:dyDescent="0.25">
      <c r="A914">
        <v>93460</v>
      </c>
      <c r="B914" t="s">
        <v>18</v>
      </c>
      <c r="C914" s="10">
        <v>1</v>
      </c>
      <c r="D914" s="11">
        <v>5</v>
      </c>
      <c r="K914" s="14"/>
    </row>
    <row r="915" spans="1:11" x14ac:dyDescent="0.25">
      <c r="A915">
        <v>93461</v>
      </c>
      <c r="B915" t="s">
        <v>18</v>
      </c>
      <c r="C915" s="10">
        <v>0.82869002358510402</v>
      </c>
      <c r="D915" s="11">
        <v>4</v>
      </c>
      <c r="K915" s="14"/>
    </row>
    <row r="916" spans="1:11" x14ac:dyDescent="0.25">
      <c r="A916">
        <v>93461</v>
      </c>
      <c r="B916" t="s">
        <v>27</v>
      </c>
      <c r="C916" s="10">
        <v>0.17130997641489609</v>
      </c>
      <c r="D916" s="11">
        <v>4</v>
      </c>
      <c r="K916" s="14"/>
    </row>
    <row r="917" spans="1:11" x14ac:dyDescent="0.25">
      <c r="A917">
        <v>93463</v>
      </c>
      <c r="B917" t="s">
        <v>18</v>
      </c>
      <c r="C917" s="10">
        <v>1</v>
      </c>
      <c r="D917" s="11">
        <v>5</v>
      </c>
      <c r="K917" s="14"/>
    </row>
    <row r="918" spans="1:11" x14ac:dyDescent="0.25">
      <c r="A918" s="58">
        <v>93464</v>
      </c>
      <c r="B918" s="58" t="s">
        <v>18</v>
      </c>
      <c r="C918" s="10" t="s">
        <v>130</v>
      </c>
      <c r="K918" s="14"/>
    </row>
    <row r="919" spans="1:11" x14ac:dyDescent="0.25">
      <c r="A919">
        <v>93465</v>
      </c>
      <c r="B919" t="s">
        <v>18</v>
      </c>
      <c r="C919" s="10">
        <v>1</v>
      </c>
      <c r="D919" s="11">
        <v>4</v>
      </c>
      <c r="K919" s="14"/>
    </row>
    <row r="920" spans="1:11" x14ac:dyDescent="0.25">
      <c r="A920" s="58">
        <v>93483</v>
      </c>
      <c r="B920" s="58" t="s">
        <v>18</v>
      </c>
      <c r="C920" s="10" t="s">
        <v>130</v>
      </c>
      <c r="K920" s="14"/>
    </row>
    <row r="921" spans="1:11" x14ac:dyDescent="0.25">
      <c r="A921">
        <v>93501</v>
      </c>
      <c r="B921" t="s">
        <v>26</v>
      </c>
      <c r="C921" s="10">
        <v>1</v>
      </c>
      <c r="D921" s="11">
        <v>14</v>
      </c>
      <c r="K921" s="14"/>
    </row>
    <row r="922" spans="1:11" x14ac:dyDescent="0.25">
      <c r="A922" s="58">
        <v>93502</v>
      </c>
      <c r="B922" s="58" t="s">
        <v>26</v>
      </c>
      <c r="C922" s="10" t="s">
        <v>130</v>
      </c>
      <c r="K922" s="14"/>
    </row>
    <row r="923" spans="1:11" x14ac:dyDescent="0.25">
      <c r="A923">
        <v>93505</v>
      </c>
      <c r="B923" t="s">
        <v>26</v>
      </c>
      <c r="C923" s="10">
        <v>1</v>
      </c>
      <c r="D923" s="11">
        <v>14</v>
      </c>
      <c r="K923" s="14"/>
    </row>
    <row r="924" spans="1:11" x14ac:dyDescent="0.25">
      <c r="A924">
        <v>93510</v>
      </c>
      <c r="B924" t="s">
        <v>25</v>
      </c>
      <c r="C924" s="10">
        <v>0.95135467843753885</v>
      </c>
      <c r="D924" s="11">
        <v>14</v>
      </c>
      <c r="K924" s="14"/>
    </row>
    <row r="925" spans="1:11" x14ac:dyDescent="0.25">
      <c r="A925">
        <v>93510</v>
      </c>
      <c r="B925" t="s">
        <v>26</v>
      </c>
      <c r="C925" s="10">
        <v>4.8645321562461243E-2</v>
      </c>
      <c r="D925" s="11">
        <v>14</v>
      </c>
      <c r="K925" s="14"/>
    </row>
    <row r="926" spans="1:11" x14ac:dyDescent="0.25">
      <c r="A926">
        <v>93512</v>
      </c>
      <c r="B926" t="s">
        <v>26</v>
      </c>
      <c r="C926" s="10">
        <v>1</v>
      </c>
      <c r="D926" s="11">
        <v>16</v>
      </c>
      <c r="K926" s="14"/>
    </row>
    <row r="927" spans="1:11" x14ac:dyDescent="0.25">
      <c r="A927">
        <v>93513</v>
      </c>
      <c r="B927" t="s">
        <v>26</v>
      </c>
      <c r="C927" s="10">
        <v>0.99903322872282996</v>
      </c>
      <c r="D927" s="11">
        <v>16</v>
      </c>
      <c r="K927" s="14"/>
    </row>
    <row r="928" spans="1:11" x14ac:dyDescent="0.25">
      <c r="A928">
        <v>93513</v>
      </c>
      <c r="B928" t="s">
        <v>27</v>
      </c>
      <c r="C928" s="10">
        <v>9.6677127717010897E-4</v>
      </c>
      <c r="D928" s="11">
        <v>16</v>
      </c>
      <c r="K928" s="14"/>
    </row>
    <row r="929" spans="1:11" x14ac:dyDescent="0.25">
      <c r="A929">
        <v>93514</v>
      </c>
      <c r="B929" t="s">
        <v>26</v>
      </c>
      <c r="C929" s="10">
        <v>0.99938925204456519</v>
      </c>
      <c r="D929" s="11">
        <v>16</v>
      </c>
      <c r="K929" s="14"/>
    </row>
    <row r="930" spans="1:11" x14ac:dyDescent="0.25">
      <c r="A930">
        <v>93514</v>
      </c>
      <c r="B930" t="s">
        <v>24</v>
      </c>
      <c r="C930" s="10">
        <v>5.2239428076049311E-4</v>
      </c>
      <c r="D930" s="11">
        <v>16</v>
      </c>
      <c r="K930" s="14"/>
    </row>
    <row r="931" spans="1:11" x14ac:dyDescent="0.25">
      <c r="A931">
        <v>93514</v>
      </c>
      <c r="B931" t="s">
        <v>27</v>
      </c>
      <c r="C931" s="10">
        <v>8.8353674674196352E-5</v>
      </c>
      <c r="D931" s="11">
        <v>16</v>
      </c>
      <c r="K931" s="14"/>
    </row>
    <row r="932" spans="1:11" x14ac:dyDescent="0.25">
      <c r="A932">
        <v>93516</v>
      </c>
      <c r="B932" t="s">
        <v>26</v>
      </c>
      <c r="C932" s="10">
        <v>1</v>
      </c>
      <c r="D932" s="11">
        <v>14</v>
      </c>
      <c r="K932" s="14"/>
    </row>
    <row r="933" spans="1:11" x14ac:dyDescent="0.25">
      <c r="A933">
        <v>93517</v>
      </c>
      <c r="B933" t="s">
        <v>21</v>
      </c>
      <c r="C933" s="10">
        <v>0.99164111461118309</v>
      </c>
      <c r="D933" s="11">
        <v>16</v>
      </c>
      <c r="K933" s="14"/>
    </row>
    <row r="934" spans="1:11" x14ac:dyDescent="0.25">
      <c r="A934">
        <v>93517</v>
      </c>
      <c r="B934" t="s">
        <v>26</v>
      </c>
      <c r="C934" s="10">
        <v>7.597171294684759E-3</v>
      </c>
      <c r="D934" s="11">
        <v>16</v>
      </c>
      <c r="K934" s="14"/>
    </row>
    <row r="935" spans="1:11" x14ac:dyDescent="0.25">
      <c r="A935">
        <v>93517</v>
      </c>
      <c r="B935" t="s">
        <v>24</v>
      </c>
      <c r="C935" s="10">
        <v>7.6171409413215089E-4</v>
      </c>
      <c r="D935" s="11">
        <v>16</v>
      </c>
      <c r="K935" s="14"/>
    </row>
    <row r="936" spans="1:11" x14ac:dyDescent="0.25">
      <c r="A936">
        <v>93518</v>
      </c>
      <c r="B936" t="s">
        <v>27</v>
      </c>
      <c r="C936" s="10">
        <v>0.94495926982794043</v>
      </c>
      <c r="D936" s="11">
        <v>16</v>
      </c>
      <c r="K936" s="14"/>
    </row>
    <row r="937" spans="1:11" x14ac:dyDescent="0.25">
      <c r="A937">
        <v>93518</v>
      </c>
      <c r="B937" t="s">
        <v>26</v>
      </c>
      <c r="C937" s="10">
        <v>5.5040730172059564E-2</v>
      </c>
      <c r="D937" s="11">
        <v>16</v>
      </c>
      <c r="K937" s="14"/>
    </row>
    <row r="938" spans="1:11" x14ac:dyDescent="0.25">
      <c r="A938">
        <v>93519</v>
      </c>
      <c r="B938" t="s">
        <v>26</v>
      </c>
      <c r="C938" s="10">
        <v>1</v>
      </c>
      <c r="D938" s="11">
        <v>14</v>
      </c>
      <c r="K938" s="14"/>
    </row>
    <row r="939" spans="1:11" x14ac:dyDescent="0.25">
      <c r="A939">
        <v>93522</v>
      </c>
      <c r="B939" t="s">
        <v>26</v>
      </c>
      <c r="C939" s="10">
        <v>1</v>
      </c>
      <c r="D939" s="11">
        <v>16</v>
      </c>
      <c r="K939" s="14"/>
    </row>
    <row r="940" spans="1:11" x14ac:dyDescent="0.25">
      <c r="A940">
        <v>93523</v>
      </c>
      <c r="B940" t="s">
        <v>26</v>
      </c>
      <c r="C940" s="10">
        <v>1</v>
      </c>
      <c r="D940" s="11">
        <v>14</v>
      </c>
      <c r="K940" s="14"/>
    </row>
    <row r="941" spans="1:11" x14ac:dyDescent="0.25">
      <c r="A941">
        <v>93524</v>
      </c>
      <c r="B941" t="s">
        <v>26</v>
      </c>
      <c r="C941" s="10">
        <v>1</v>
      </c>
      <c r="D941" s="11">
        <v>14</v>
      </c>
      <c r="K941" s="14"/>
    </row>
    <row r="942" spans="1:11" x14ac:dyDescent="0.25">
      <c r="A942">
        <v>93526</v>
      </c>
      <c r="B942" t="s">
        <v>26</v>
      </c>
      <c r="C942" s="10">
        <v>0.99785916305177969</v>
      </c>
      <c r="D942" s="11">
        <v>16</v>
      </c>
      <c r="K942" s="14"/>
    </row>
    <row r="943" spans="1:11" x14ac:dyDescent="0.25">
      <c r="A943">
        <v>93526</v>
      </c>
      <c r="B943" t="s">
        <v>27</v>
      </c>
      <c r="C943" s="10">
        <v>2.1408369482202568E-3</v>
      </c>
      <c r="D943" s="11">
        <v>16</v>
      </c>
      <c r="K943" s="14"/>
    </row>
    <row r="944" spans="1:11" x14ac:dyDescent="0.25">
      <c r="A944">
        <v>93527</v>
      </c>
      <c r="B944" t="s">
        <v>27</v>
      </c>
      <c r="C944" s="10">
        <v>0.86636438323511977</v>
      </c>
      <c r="D944" s="11">
        <v>16</v>
      </c>
      <c r="K944" s="14"/>
    </row>
    <row r="945" spans="1:11" x14ac:dyDescent="0.25">
      <c r="A945">
        <v>93527</v>
      </c>
      <c r="B945" t="s">
        <v>26</v>
      </c>
      <c r="C945" s="10">
        <v>0.13363561676488023</v>
      </c>
      <c r="D945" s="11">
        <v>16</v>
      </c>
      <c r="K945" s="14"/>
    </row>
    <row r="946" spans="1:11" x14ac:dyDescent="0.25">
      <c r="A946">
        <v>93528</v>
      </c>
      <c r="B946" t="s">
        <v>26</v>
      </c>
      <c r="C946" s="10">
        <v>1</v>
      </c>
      <c r="D946" s="11">
        <v>14</v>
      </c>
      <c r="K946" s="14"/>
    </row>
    <row r="947" spans="1:11" x14ac:dyDescent="0.25">
      <c r="A947">
        <v>93529</v>
      </c>
      <c r="B947" t="s">
        <v>26</v>
      </c>
      <c r="C947" s="10">
        <v>1</v>
      </c>
      <c r="D947" s="11">
        <v>16</v>
      </c>
      <c r="K947" s="14"/>
    </row>
    <row r="948" spans="1:11" x14ac:dyDescent="0.25">
      <c r="A948">
        <v>93530</v>
      </c>
      <c r="B948" t="s">
        <v>26</v>
      </c>
      <c r="C948" s="10">
        <v>1</v>
      </c>
      <c r="D948" s="11">
        <v>16</v>
      </c>
      <c r="K948" s="14"/>
    </row>
    <row r="949" spans="1:11" x14ac:dyDescent="0.25">
      <c r="A949">
        <v>93531</v>
      </c>
      <c r="B949" t="s">
        <v>27</v>
      </c>
      <c r="C949" s="10">
        <v>1</v>
      </c>
      <c r="D949" s="11">
        <v>16</v>
      </c>
      <c r="K949" s="14"/>
    </row>
    <row r="950" spans="1:11" x14ac:dyDescent="0.25">
      <c r="A950">
        <v>93532</v>
      </c>
      <c r="B950" t="s">
        <v>25</v>
      </c>
      <c r="C950" s="10">
        <v>0.6548158066395029</v>
      </c>
      <c r="D950" s="11">
        <v>14</v>
      </c>
      <c r="K950" s="14"/>
    </row>
    <row r="951" spans="1:11" x14ac:dyDescent="0.25">
      <c r="A951">
        <v>93532</v>
      </c>
      <c r="B951" t="s">
        <v>26</v>
      </c>
      <c r="C951" s="10">
        <v>0.3451841933604971</v>
      </c>
      <c r="D951" s="11">
        <v>14</v>
      </c>
      <c r="K951" s="14"/>
    </row>
    <row r="952" spans="1:11" x14ac:dyDescent="0.25">
      <c r="A952">
        <v>93534</v>
      </c>
      <c r="B952" t="s">
        <v>26</v>
      </c>
      <c r="C952" s="10">
        <v>1</v>
      </c>
      <c r="D952" s="11">
        <v>14</v>
      </c>
      <c r="K952" s="14"/>
    </row>
    <row r="953" spans="1:11" x14ac:dyDescent="0.25">
      <c r="A953">
        <v>93535</v>
      </c>
      <c r="B953" t="s">
        <v>26</v>
      </c>
      <c r="C953" s="10">
        <v>1</v>
      </c>
      <c r="D953" s="11">
        <v>14</v>
      </c>
      <c r="K953" s="14"/>
    </row>
    <row r="954" spans="1:11" x14ac:dyDescent="0.25">
      <c r="A954">
        <v>93536</v>
      </c>
      <c r="B954" t="s">
        <v>26</v>
      </c>
      <c r="C954" s="10">
        <v>0.99931426668933787</v>
      </c>
      <c r="D954" s="11">
        <v>14</v>
      </c>
      <c r="K954" s="14"/>
    </row>
    <row r="955" spans="1:11" x14ac:dyDescent="0.25">
      <c r="A955">
        <v>93536</v>
      </c>
      <c r="B955" t="s">
        <v>25</v>
      </c>
      <c r="C955" s="10">
        <v>6.8573331066210997E-4</v>
      </c>
      <c r="D955" s="11">
        <v>14</v>
      </c>
      <c r="K955" s="14"/>
    </row>
    <row r="956" spans="1:11" x14ac:dyDescent="0.25">
      <c r="A956" s="58">
        <v>93539</v>
      </c>
      <c r="B956" s="58" t="s">
        <v>25</v>
      </c>
      <c r="C956" s="10" t="s">
        <v>130</v>
      </c>
      <c r="K956" s="14"/>
    </row>
    <row r="957" spans="1:11" x14ac:dyDescent="0.25">
      <c r="A957">
        <v>93541</v>
      </c>
      <c r="B957" t="s">
        <v>26</v>
      </c>
      <c r="C957" s="10">
        <v>0.93085175726186853</v>
      </c>
      <c r="D957" s="11">
        <v>16</v>
      </c>
      <c r="K957" s="14"/>
    </row>
    <row r="958" spans="1:11" x14ac:dyDescent="0.25">
      <c r="A958">
        <v>93541</v>
      </c>
      <c r="B958" t="s">
        <v>21</v>
      </c>
      <c r="C958" s="10">
        <v>6.8063746607844047E-2</v>
      </c>
      <c r="D958" s="11">
        <v>16</v>
      </c>
      <c r="K958" s="14"/>
    </row>
    <row r="959" spans="1:11" x14ac:dyDescent="0.25">
      <c r="A959">
        <v>93541</v>
      </c>
      <c r="B959" t="s">
        <v>24</v>
      </c>
      <c r="C959" s="10">
        <v>1.0844961302874556E-3</v>
      </c>
      <c r="D959" s="11">
        <v>16</v>
      </c>
      <c r="K959" s="14"/>
    </row>
    <row r="960" spans="1:11" x14ac:dyDescent="0.25">
      <c r="A960">
        <v>93543</v>
      </c>
      <c r="B960" t="s">
        <v>26</v>
      </c>
      <c r="C960" s="10">
        <v>1</v>
      </c>
      <c r="D960" s="11">
        <v>14</v>
      </c>
      <c r="K960" s="14"/>
    </row>
    <row r="961" spans="1:11" x14ac:dyDescent="0.25">
      <c r="A961">
        <v>93544</v>
      </c>
      <c r="B961" t="s">
        <v>26</v>
      </c>
      <c r="C961" s="10">
        <v>1</v>
      </c>
      <c r="D961" s="11">
        <v>14</v>
      </c>
      <c r="K961" s="14"/>
    </row>
    <row r="962" spans="1:11" x14ac:dyDescent="0.25">
      <c r="A962">
        <v>93545</v>
      </c>
      <c r="B962" t="s">
        <v>26</v>
      </c>
      <c r="C962" s="10">
        <v>1</v>
      </c>
      <c r="D962" s="11">
        <v>16</v>
      </c>
      <c r="K962" s="14"/>
    </row>
    <row r="963" spans="1:11" x14ac:dyDescent="0.25">
      <c r="A963">
        <v>93546</v>
      </c>
      <c r="B963" t="s">
        <v>26</v>
      </c>
      <c r="C963" s="10">
        <v>0.99770559985715357</v>
      </c>
      <c r="D963" s="11">
        <v>16</v>
      </c>
      <c r="K963" s="14"/>
    </row>
    <row r="964" spans="1:11" x14ac:dyDescent="0.25">
      <c r="A964">
        <v>93546</v>
      </c>
      <c r="B964" t="s">
        <v>24</v>
      </c>
      <c r="C964" s="10">
        <v>2.294400142846396E-3</v>
      </c>
      <c r="D964" s="11">
        <v>16</v>
      </c>
      <c r="K964" s="14"/>
    </row>
    <row r="965" spans="1:11" x14ac:dyDescent="0.25">
      <c r="A965">
        <v>93549</v>
      </c>
      <c r="B965" t="s">
        <v>26</v>
      </c>
      <c r="C965" s="10">
        <v>0.99947926101965856</v>
      </c>
      <c r="D965" s="11">
        <v>16</v>
      </c>
      <c r="K965" s="14"/>
    </row>
    <row r="966" spans="1:11" x14ac:dyDescent="0.25">
      <c r="A966">
        <v>93549</v>
      </c>
      <c r="B966" t="s">
        <v>27</v>
      </c>
      <c r="C966" s="10">
        <v>5.2073898034133825E-4</v>
      </c>
      <c r="D966" s="11">
        <v>16</v>
      </c>
      <c r="K966" s="14"/>
    </row>
    <row r="967" spans="1:11" x14ac:dyDescent="0.25">
      <c r="A967">
        <v>93550</v>
      </c>
      <c r="B967" t="s">
        <v>25</v>
      </c>
      <c r="C967" s="10">
        <v>0.68740927178284639</v>
      </c>
      <c r="D967" s="11">
        <v>14</v>
      </c>
      <c r="K967" s="14"/>
    </row>
    <row r="968" spans="1:11" x14ac:dyDescent="0.25">
      <c r="A968">
        <v>93550</v>
      </c>
      <c r="B968" t="s">
        <v>26</v>
      </c>
      <c r="C968" s="10">
        <v>0.31259072821715356</v>
      </c>
      <c r="D968" s="11">
        <v>14</v>
      </c>
      <c r="K968" s="14"/>
    </row>
    <row r="969" spans="1:11" x14ac:dyDescent="0.25">
      <c r="A969">
        <v>93551</v>
      </c>
      <c r="B969" t="s">
        <v>26</v>
      </c>
      <c r="C969" s="10">
        <v>0.97514930590678539</v>
      </c>
      <c r="D969" s="11">
        <v>14</v>
      </c>
      <c r="K969" s="14"/>
    </row>
    <row r="970" spans="1:11" x14ac:dyDescent="0.25">
      <c r="A970">
        <v>93551</v>
      </c>
      <c r="B970" t="s">
        <v>25</v>
      </c>
      <c r="C970" s="10">
        <v>2.4850694093214561E-2</v>
      </c>
      <c r="D970" s="11">
        <v>14</v>
      </c>
      <c r="K970" s="14"/>
    </row>
    <row r="971" spans="1:11" x14ac:dyDescent="0.25">
      <c r="A971">
        <v>93552</v>
      </c>
      <c r="B971" t="s">
        <v>26</v>
      </c>
      <c r="C971" s="10">
        <v>0.99429392409599904</v>
      </c>
      <c r="D971" s="11">
        <v>14</v>
      </c>
      <c r="K971" s="14"/>
    </row>
    <row r="972" spans="1:11" x14ac:dyDescent="0.25">
      <c r="A972">
        <v>93552</v>
      </c>
      <c r="B972" t="s">
        <v>25</v>
      </c>
      <c r="C972" s="10">
        <v>5.7060759040008938E-3</v>
      </c>
      <c r="D972" s="11">
        <v>14</v>
      </c>
      <c r="K972" s="14"/>
    </row>
    <row r="973" spans="1:11" x14ac:dyDescent="0.25">
      <c r="A973">
        <v>93553</v>
      </c>
      <c r="B973" t="s">
        <v>26</v>
      </c>
      <c r="C973" s="10">
        <v>0.96324701732437568</v>
      </c>
      <c r="D973" s="11">
        <v>14</v>
      </c>
      <c r="K973" s="14"/>
    </row>
    <row r="974" spans="1:11" x14ac:dyDescent="0.25">
      <c r="A974">
        <v>93553</v>
      </c>
      <c r="B974" t="s">
        <v>25</v>
      </c>
      <c r="C974" s="10">
        <v>3.6752982675624331E-2</v>
      </c>
      <c r="D974" s="11">
        <v>14</v>
      </c>
      <c r="K974" s="14"/>
    </row>
    <row r="975" spans="1:11" x14ac:dyDescent="0.25">
      <c r="A975">
        <v>93554</v>
      </c>
      <c r="B975" t="s">
        <v>26</v>
      </c>
      <c r="C975" s="10">
        <v>1</v>
      </c>
      <c r="D975" s="11">
        <v>14</v>
      </c>
      <c r="K975" s="14"/>
    </row>
    <row r="976" spans="1:11" x14ac:dyDescent="0.25">
      <c r="A976">
        <v>93555</v>
      </c>
      <c r="B976" t="s">
        <v>26</v>
      </c>
      <c r="C976" s="10">
        <v>1</v>
      </c>
      <c r="D976" s="11">
        <v>14</v>
      </c>
      <c r="K976" s="14"/>
    </row>
    <row r="977" spans="1:11" x14ac:dyDescent="0.25">
      <c r="A977" s="58">
        <v>93556</v>
      </c>
      <c r="B977" s="58" t="s">
        <v>26</v>
      </c>
      <c r="C977" s="10" t="s">
        <v>130</v>
      </c>
      <c r="K977" s="14"/>
    </row>
    <row r="978" spans="1:11" x14ac:dyDescent="0.25">
      <c r="A978">
        <v>93558</v>
      </c>
      <c r="B978" t="s">
        <v>26</v>
      </c>
      <c r="C978" s="10">
        <v>1</v>
      </c>
      <c r="D978" s="11">
        <v>14</v>
      </c>
      <c r="K978" s="14"/>
    </row>
    <row r="979" spans="1:11" x14ac:dyDescent="0.25">
      <c r="A979">
        <v>93560</v>
      </c>
      <c r="B979" t="s">
        <v>26</v>
      </c>
      <c r="C979" s="10">
        <v>1</v>
      </c>
      <c r="D979" s="11">
        <v>14</v>
      </c>
      <c r="K979" s="14"/>
    </row>
    <row r="980" spans="1:11" x14ac:dyDescent="0.25">
      <c r="A980">
        <v>93561</v>
      </c>
      <c r="B980" t="s">
        <v>27</v>
      </c>
      <c r="C980" s="10">
        <v>0.58071578814348757</v>
      </c>
      <c r="D980" s="11">
        <v>16</v>
      </c>
      <c r="K980" s="14"/>
    </row>
    <row r="981" spans="1:11" x14ac:dyDescent="0.25">
      <c r="A981">
        <v>93561</v>
      </c>
      <c r="B981" t="s">
        <v>26</v>
      </c>
      <c r="C981" s="10">
        <v>0.41928421185651243</v>
      </c>
      <c r="D981" s="11">
        <v>16</v>
      </c>
      <c r="K981" s="14"/>
    </row>
    <row r="982" spans="1:11" x14ac:dyDescent="0.25">
      <c r="A982">
        <v>93562</v>
      </c>
      <c r="B982" t="s">
        <v>26</v>
      </c>
      <c r="C982" s="10">
        <v>1</v>
      </c>
      <c r="D982" s="11">
        <v>14</v>
      </c>
      <c r="K982" s="14"/>
    </row>
    <row r="983" spans="1:11" x14ac:dyDescent="0.25">
      <c r="A983">
        <v>93563</v>
      </c>
      <c r="B983" t="s">
        <v>26</v>
      </c>
      <c r="C983" s="10">
        <v>0.98280818936179026</v>
      </c>
      <c r="D983" s="11">
        <v>16</v>
      </c>
      <c r="K983" s="14"/>
    </row>
    <row r="984" spans="1:11" x14ac:dyDescent="0.25">
      <c r="A984">
        <v>93563</v>
      </c>
      <c r="B984" t="s">
        <v>25</v>
      </c>
      <c r="C984" s="10">
        <v>1.7191810638209709E-2</v>
      </c>
      <c r="D984" s="11">
        <v>16</v>
      </c>
      <c r="K984" s="14"/>
    </row>
    <row r="985" spans="1:11" x14ac:dyDescent="0.25">
      <c r="A985" s="58">
        <v>93581</v>
      </c>
      <c r="B985" s="58" t="s">
        <v>27</v>
      </c>
      <c r="C985" s="10" t="s">
        <v>130</v>
      </c>
      <c r="K985" s="14"/>
    </row>
    <row r="986" spans="1:11" x14ac:dyDescent="0.25">
      <c r="A986">
        <v>93591</v>
      </c>
      <c r="B986" t="s">
        <v>26</v>
      </c>
      <c r="C986" s="10">
        <v>1</v>
      </c>
      <c r="D986" s="11">
        <v>14</v>
      </c>
      <c r="K986" s="14"/>
    </row>
    <row r="987" spans="1:11" x14ac:dyDescent="0.25">
      <c r="A987">
        <v>93592</v>
      </c>
      <c r="B987" t="s">
        <v>26</v>
      </c>
      <c r="C987" s="10">
        <v>1</v>
      </c>
      <c r="D987" s="11">
        <v>14</v>
      </c>
      <c r="K987" s="14"/>
    </row>
    <row r="988" spans="1:11" x14ac:dyDescent="0.25">
      <c r="A988" s="58">
        <v>93596</v>
      </c>
      <c r="B988" s="58" t="s">
        <v>26</v>
      </c>
      <c r="C988" s="10" t="s">
        <v>130</v>
      </c>
      <c r="K988" s="14"/>
    </row>
    <row r="989" spans="1:11" x14ac:dyDescent="0.25">
      <c r="A989" s="58">
        <v>93599</v>
      </c>
      <c r="B989" s="58" t="s">
        <v>25</v>
      </c>
      <c r="C989" s="10" t="s">
        <v>130</v>
      </c>
      <c r="K989" s="14"/>
    </row>
    <row r="990" spans="1:11" x14ac:dyDescent="0.25">
      <c r="A990">
        <v>93601</v>
      </c>
      <c r="B990" t="s">
        <v>24</v>
      </c>
      <c r="C990" s="10">
        <v>1</v>
      </c>
      <c r="D990" s="11">
        <v>13</v>
      </c>
      <c r="K990" s="14"/>
    </row>
    <row r="991" spans="1:11" x14ac:dyDescent="0.25">
      <c r="A991">
        <v>93602</v>
      </c>
      <c r="B991" t="s">
        <v>27</v>
      </c>
      <c r="C991" s="10">
        <v>0.54661530663113167</v>
      </c>
      <c r="D991" s="11">
        <v>16</v>
      </c>
      <c r="K991" s="14"/>
    </row>
    <row r="992" spans="1:11" x14ac:dyDescent="0.25">
      <c r="A992">
        <v>93602</v>
      </c>
      <c r="B992" t="s">
        <v>24</v>
      </c>
      <c r="C992" s="10">
        <v>0.45338469336886844</v>
      </c>
      <c r="D992" s="11">
        <v>16</v>
      </c>
      <c r="K992" s="14"/>
    </row>
    <row r="993" spans="1:11" x14ac:dyDescent="0.25">
      <c r="A993">
        <v>93603</v>
      </c>
      <c r="B993" t="s">
        <v>27</v>
      </c>
      <c r="C993" s="10">
        <v>1</v>
      </c>
      <c r="D993" s="11">
        <v>13</v>
      </c>
      <c r="K993" s="14"/>
    </row>
    <row r="994" spans="1:11" x14ac:dyDescent="0.25">
      <c r="A994">
        <v>93604</v>
      </c>
      <c r="B994" t="s">
        <v>24</v>
      </c>
      <c r="C994" s="10">
        <v>1</v>
      </c>
      <c r="D994" s="11">
        <v>16</v>
      </c>
      <c r="K994" s="14"/>
    </row>
    <row r="995" spans="1:11" x14ac:dyDescent="0.25">
      <c r="A995">
        <v>93605</v>
      </c>
      <c r="B995" t="s">
        <v>24</v>
      </c>
      <c r="C995" s="10">
        <v>1</v>
      </c>
      <c r="D995" s="11">
        <v>16</v>
      </c>
      <c r="K995" s="14"/>
    </row>
    <row r="996" spans="1:11" x14ac:dyDescent="0.25">
      <c r="A996">
        <v>93606</v>
      </c>
      <c r="B996" t="s">
        <v>27</v>
      </c>
      <c r="C996" s="10">
        <v>1</v>
      </c>
      <c r="D996" s="11">
        <v>13</v>
      </c>
      <c r="K996" s="14"/>
    </row>
    <row r="997" spans="1:11" x14ac:dyDescent="0.25">
      <c r="A997" s="58">
        <v>93607</v>
      </c>
      <c r="B997" s="58" t="s">
        <v>27</v>
      </c>
      <c r="C997" s="10" t="s">
        <v>130</v>
      </c>
      <c r="K997" s="14"/>
    </row>
    <row r="998" spans="1:11" x14ac:dyDescent="0.25">
      <c r="A998">
        <v>93608</v>
      </c>
      <c r="B998" t="s">
        <v>27</v>
      </c>
      <c r="C998" s="10">
        <v>1</v>
      </c>
      <c r="D998" s="11">
        <v>13</v>
      </c>
      <c r="K998" s="14"/>
    </row>
    <row r="999" spans="1:11" x14ac:dyDescent="0.25">
      <c r="A999">
        <v>93609</v>
      </c>
      <c r="B999" t="s">
        <v>27</v>
      </c>
      <c r="C999" s="10">
        <v>1</v>
      </c>
      <c r="D999" s="11">
        <v>13</v>
      </c>
      <c r="K999" s="14"/>
    </row>
    <row r="1000" spans="1:11" x14ac:dyDescent="0.25">
      <c r="A1000">
        <v>93610</v>
      </c>
      <c r="B1000" t="s">
        <v>24</v>
      </c>
      <c r="C1000" s="10">
        <v>1</v>
      </c>
      <c r="D1000" s="11">
        <v>13</v>
      </c>
      <c r="K1000" s="14"/>
    </row>
    <row r="1001" spans="1:11" x14ac:dyDescent="0.25">
      <c r="A1001">
        <v>93611</v>
      </c>
      <c r="B1001" t="s">
        <v>27</v>
      </c>
      <c r="C1001" s="10">
        <v>1</v>
      </c>
      <c r="D1001" s="11">
        <v>13</v>
      </c>
      <c r="K1001" s="14"/>
    </row>
    <row r="1002" spans="1:11" x14ac:dyDescent="0.25">
      <c r="A1002">
        <v>93612</v>
      </c>
      <c r="B1002" t="s">
        <v>27</v>
      </c>
      <c r="C1002" s="10">
        <v>1</v>
      </c>
      <c r="D1002" s="11">
        <v>13</v>
      </c>
      <c r="K1002" s="14"/>
    </row>
    <row r="1003" spans="1:11" x14ac:dyDescent="0.25">
      <c r="A1003" s="58">
        <v>93613</v>
      </c>
      <c r="B1003" s="58" t="s">
        <v>27</v>
      </c>
      <c r="C1003" s="10" t="s">
        <v>130</v>
      </c>
      <c r="K1003" s="14"/>
    </row>
    <row r="1004" spans="1:11" x14ac:dyDescent="0.25">
      <c r="A1004">
        <v>93614</v>
      </c>
      <c r="B1004" t="s">
        <v>24</v>
      </c>
      <c r="C1004" s="10">
        <v>1</v>
      </c>
      <c r="D1004" s="11">
        <v>13</v>
      </c>
      <c r="K1004" s="14"/>
    </row>
    <row r="1005" spans="1:11" x14ac:dyDescent="0.25">
      <c r="A1005">
        <v>93615</v>
      </c>
      <c r="B1005" t="s">
        <v>27</v>
      </c>
      <c r="C1005" s="10">
        <v>1</v>
      </c>
      <c r="D1005" s="11">
        <v>13</v>
      </c>
      <c r="K1005" s="14"/>
    </row>
    <row r="1006" spans="1:11" x14ac:dyDescent="0.25">
      <c r="A1006">
        <v>93616</v>
      </c>
      <c r="B1006" t="s">
        <v>27</v>
      </c>
      <c r="C1006" s="10">
        <v>1</v>
      </c>
      <c r="D1006" s="11">
        <v>13</v>
      </c>
      <c r="K1006" s="14"/>
    </row>
    <row r="1007" spans="1:11" x14ac:dyDescent="0.25">
      <c r="A1007">
        <v>93618</v>
      </c>
      <c r="B1007" t="s">
        <v>27</v>
      </c>
      <c r="C1007" s="10">
        <v>1</v>
      </c>
      <c r="D1007" s="11">
        <v>13</v>
      </c>
      <c r="K1007" s="14"/>
    </row>
    <row r="1008" spans="1:11" x14ac:dyDescent="0.25">
      <c r="A1008">
        <v>93619</v>
      </c>
      <c r="B1008" t="s">
        <v>27</v>
      </c>
      <c r="C1008" s="10">
        <v>0.74387080809532424</v>
      </c>
      <c r="D1008" s="11">
        <v>13</v>
      </c>
      <c r="K1008" s="14"/>
    </row>
    <row r="1009" spans="1:11" x14ac:dyDescent="0.25">
      <c r="A1009">
        <v>93619</v>
      </c>
      <c r="B1009" t="s">
        <v>24</v>
      </c>
      <c r="C1009" s="10">
        <v>0.25612919190467581</v>
      </c>
      <c r="D1009" s="11">
        <v>13</v>
      </c>
      <c r="K1009" s="14"/>
    </row>
    <row r="1010" spans="1:11" x14ac:dyDescent="0.25">
      <c r="A1010">
        <v>93620</v>
      </c>
      <c r="B1010" t="s">
        <v>24</v>
      </c>
      <c r="C1010" s="10">
        <v>1</v>
      </c>
      <c r="D1010" s="11">
        <v>12</v>
      </c>
      <c r="K1010" s="14"/>
    </row>
    <row r="1011" spans="1:11" x14ac:dyDescent="0.25">
      <c r="A1011">
        <v>93621</v>
      </c>
      <c r="B1011" t="s">
        <v>27</v>
      </c>
      <c r="C1011" s="10">
        <v>1</v>
      </c>
      <c r="D1011" s="11">
        <v>13</v>
      </c>
      <c r="K1011" s="14"/>
    </row>
    <row r="1012" spans="1:11" x14ac:dyDescent="0.25">
      <c r="A1012">
        <v>93622</v>
      </c>
      <c r="B1012" t="s">
        <v>24</v>
      </c>
      <c r="C1012" s="10">
        <v>0.76337929456424636</v>
      </c>
      <c r="D1012" s="11">
        <v>13</v>
      </c>
      <c r="K1012" s="14"/>
    </row>
    <row r="1013" spans="1:11" x14ac:dyDescent="0.25">
      <c r="A1013">
        <v>93622</v>
      </c>
      <c r="B1013" t="s">
        <v>27</v>
      </c>
      <c r="C1013" s="10">
        <v>0.23662070543575364</v>
      </c>
      <c r="D1013" s="11">
        <v>13</v>
      </c>
      <c r="K1013" s="14"/>
    </row>
    <row r="1014" spans="1:11" x14ac:dyDescent="0.25">
      <c r="A1014">
        <v>93623</v>
      </c>
      <c r="B1014" t="s">
        <v>24</v>
      </c>
      <c r="C1014" s="10">
        <v>1</v>
      </c>
      <c r="D1014" s="11">
        <v>16</v>
      </c>
      <c r="K1014" s="14"/>
    </row>
    <row r="1015" spans="1:11" x14ac:dyDescent="0.25">
      <c r="A1015">
        <v>93624</v>
      </c>
      <c r="B1015" t="s">
        <v>27</v>
      </c>
      <c r="C1015" s="10">
        <v>1</v>
      </c>
      <c r="D1015" s="11">
        <v>13</v>
      </c>
      <c r="K1015" s="14"/>
    </row>
    <row r="1016" spans="1:11" x14ac:dyDescent="0.25">
      <c r="A1016">
        <v>93625</v>
      </c>
      <c r="B1016" t="s">
        <v>27</v>
      </c>
      <c r="C1016" s="10">
        <v>1</v>
      </c>
      <c r="D1016" s="11">
        <v>13</v>
      </c>
      <c r="K1016" s="14"/>
    </row>
    <row r="1017" spans="1:11" x14ac:dyDescent="0.25">
      <c r="A1017">
        <v>93626</v>
      </c>
      <c r="B1017" t="s">
        <v>24</v>
      </c>
      <c r="C1017" s="10">
        <v>0.91592771366250092</v>
      </c>
      <c r="D1017" s="11">
        <v>13</v>
      </c>
      <c r="K1017" s="14"/>
    </row>
    <row r="1018" spans="1:11" x14ac:dyDescent="0.25">
      <c r="A1018">
        <v>93626</v>
      </c>
      <c r="B1018" t="s">
        <v>27</v>
      </c>
      <c r="C1018" s="10">
        <v>8.4072286337499094E-2</v>
      </c>
      <c r="D1018" s="11">
        <v>13</v>
      </c>
      <c r="K1018" s="14"/>
    </row>
    <row r="1019" spans="1:11" x14ac:dyDescent="0.25">
      <c r="A1019">
        <v>93627</v>
      </c>
      <c r="B1019" t="s">
        <v>27</v>
      </c>
      <c r="C1019" s="10">
        <v>1</v>
      </c>
      <c r="D1019" s="11">
        <v>13</v>
      </c>
      <c r="K1019" s="14"/>
    </row>
    <row r="1020" spans="1:11" x14ac:dyDescent="0.25">
      <c r="A1020">
        <v>93628</v>
      </c>
      <c r="B1020" t="s">
        <v>27</v>
      </c>
      <c r="C1020" s="10">
        <v>1</v>
      </c>
      <c r="D1020" s="11">
        <v>16</v>
      </c>
      <c r="K1020" s="14"/>
    </row>
    <row r="1021" spans="1:11" x14ac:dyDescent="0.25">
      <c r="A1021">
        <v>93630</v>
      </c>
      <c r="B1021" t="s">
        <v>27</v>
      </c>
      <c r="C1021" s="10">
        <v>0.9991925074388841</v>
      </c>
      <c r="D1021" s="11">
        <v>13</v>
      </c>
      <c r="K1021" s="14"/>
    </row>
    <row r="1022" spans="1:11" x14ac:dyDescent="0.25">
      <c r="A1022">
        <v>93630</v>
      </c>
      <c r="B1022" t="s">
        <v>24</v>
      </c>
      <c r="C1022" s="10">
        <v>8.0749256111589663E-4</v>
      </c>
      <c r="D1022" s="11">
        <v>13</v>
      </c>
      <c r="K1022" s="14"/>
    </row>
    <row r="1023" spans="1:11" x14ac:dyDescent="0.25">
      <c r="A1023">
        <v>93631</v>
      </c>
      <c r="B1023" t="s">
        <v>27</v>
      </c>
      <c r="C1023" s="10">
        <v>1</v>
      </c>
      <c r="D1023" s="11">
        <v>13</v>
      </c>
      <c r="K1023" s="14"/>
    </row>
    <row r="1024" spans="1:11" x14ac:dyDescent="0.25">
      <c r="A1024">
        <v>93633</v>
      </c>
      <c r="B1024" t="s">
        <v>27</v>
      </c>
      <c r="C1024" s="10">
        <v>1</v>
      </c>
      <c r="D1024" s="11">
        <v>16</v>
      </c>
      <c r="K1024" s="14"/>
    </row>
    <row r="1025" spans="1:11" x14ac:dyDescent="0.25">
      <c r="A1025">
        <v>93634</v>
      </c>
      <c r="B1025" t="s">
        <v>24</v>
      </c>
      <c r="C1025" s="10">
        <v>0.59462325895124468</v>
      </c>
      <c r="D1025" s="11">
        <v>16</v>
      </c>
      <c r="K1025" s="14"/>
    </row>
    <row r="1026" spans="1:11" x14ac:dyDescent="0.25">
      <c r="A1026">
        <v>93634</v>
      </c>
      <c r="B1026" t="s">
        <v>27</v>
      </c>
      <c r="C1026" s="10">
        <v>0.40504869293272422</v>
      </c>
      <c r="D1026" s="11">
        <v>16</v>
      </c>
      <c r="K1026" s="14"/>
    </row>
    <row r="1027" spans="1:11" x14ac:dyDescent="0.25">
      <c r="A1027">
        <v>93634</v>
      </c>
      <c r="B1027" t="s">
        <v>26</v>
      </c>
      <c r="C1027" s="10">
        <v>3.2804811603096121E-4</v>
      </c>
      <c r="D1027" s="11">
        <v>16</v>
      </c>
      <c r="K1027" s="14"/>
    </row>
    <row r="1028" spans="1:11" x14ac:dyDescent="0.25">
      <c r="A1028">
        <v>93635</v>
      </c>
      <c r="B1028" t="s">
        <v>24</v>
      </c>
      <c r="C1028" s="10">
        <v>1</v>
      </c>
      <c r="D1028" s="11">
        <v>12</v>
      </c>
      <c r="K1028" s="14"/>
    </row>
    <row r="1029" spans="1:11" x14ac:dyDescent="0.25">
      <c r="A1029">
        <v>93636</v>
      </c>
      <c r="B1029" t="s">
        <v>24</v>
      </c>
      <c r="C1029" s="10">
        <v>0.99836028858791792</v>
      </c>
      <c r="D1029" s="11">
        <v>13</v>
      </c>
      <c r="K1029" s="14"/>
    </row>
    <row r="1030" spans="1:11" x14ac:dyDescent="0.25">
      <c r="A1030">
        <v>93636</v>
      </c>
      <c r="B1030" t="s">
        <v>27</v>
      </c>
      <c r="C1030" s="10">
        <v>1.6397114120819832E-3</v>
      </c>
      <c r="D1030" s="11">
        <v>13</v>
      </c>
      <c r="K1030" s="14"/>
    </row>
    <row r="1031" spans="1:11" x14ac:dyDescent="0.25">
      <c r="A1031">
        <v>93637</v>
      </c>
      <c r="B1031" t="s">
        <v>24</v>
      </c>
      <c r="C1031" s="10">
        <v>0.99904587360694319</v>
      </c>
      <c r="D1031" s="11">
        <v>13</v>
      </c>
      <c r="K1031" s="14"/>
    </row>
    <row r="1032" spans="1:11" x14ac:dyDescent="0.25">
      <c r="A1032">
        <v>93637</v>
      </c>
      <c r="B1032" t="s">
        <v>27</v>
      </c>
      <c r="C1032" s="10">
        <v>9.5412639305677909E-4</v>
      </c>
      <c r="D1032" s="11">
        <v>13</v>
      </c>
      <c r="K1032" s="14"/>
    </row>
    <row r="1033" spans="1:11" x14ac:dyDescent="0.25">
      <c r="A1033">
        <v>93638</v>
      </c>
      <c r="B1033" t="s">
        <v>24</v>
      </c>
      <c r="C1033" s="10">
        <v>1</v>
      </c>
      <c r="D1033" s="11">
        <v>13</v>
      </c>
      <c r="K1033" s="14"/>
    </row>
    <row r="1034" spans="1:11" x14ac:dyDescent="0.25">
      <c r="A1034" s="58">
        <v>93639</v>
      </c>
      <c r="B1034" s="58" t="s">
        <v>24</v>
      </c>
      <c r="C1034" s="10" t="s">
        <v>130</v>
      </c>
      <c r="K1034" s="14"/>
    </row>
    <row r="1035" spans="1:11" x14ac:dyDescent="0.25">
      <c r="A1035">
        <v>93640</v>
      </c>
      <c r="B1035" t="s">
        <v>27</v>
      </c>
      <c r="C1035" s="10">
        <v>0.95639395694722873</v>
      </c>
      <c r="D1035" s="11">
        <v>13</v>
      </c>
      <c r="K1035" s="14"/>
    </row>
    <row r="1036" spans="1:11" x14ac:dyDescent="0.25">
      <c r="A1036">
        <v>93640</v>
      </c>
      <c r="B1036" t="s">
        <v>24</v>
      </c>
      <c r="C1036" s="10">
        <v>4.3606043052771264E-2</v>
      </c>
      <c r="D1036" s="11">
        <v>13</v>
      </c>
      <c r="K1036" s="14"/>
    </row>
    <row r="1037" spans="1:11" x14ac:dyDescent="0.25">
      <c r="A1037">
        <v>93641</v>
      </c>
      <c r="B1037" t="s">
        <v>27</v>
      </c>
      <c r="C1037" s="10">
        <v>1</v>
      </c>
      <c r="D1037" s="11">
        <v>13</v>
      </c>
      <c r="K1037" s="14"/>
    </row>
    <row r="1038" spans="1:11" x14ac:dyDescent="0.25">
      <c r="A1038" s="58">
        <v>93642</v>
      </c>
      <c r="B1038" s="58" t="s">
        <v>24</v>
      </c>
      <c r="C1038" s="10" t="s">
        <v>130</v>
      </c>
      <c r="K1038" s="14"/>
    </row>
    <row r="1039" spans="1:11" x14ac:dyDescent="0.25">
      <c r="A1039">
        <v>93643</v>
      </c>
      <c r="B1039" t="s">
        <v>24</v>
      </c>
      <c r="C1039" s="10">
        <v>1</v>
      </c>
      <c r="D1039" s="11">
        <v>16</v>
      </c>
      <c r="K1039" s="14"/>
    </row>
    <row r="1040" spans="1:11" x14ac:dyDescent="0.25">
      <c r="A1040">
        <v>93644</v>
      </c>
      <c r="B1040" t="s">
        <v>24</v>
      </c>
      <c r="C1040" s="10">
        <v>1</v>
      </c>
      <c r="D1040" s="11">
        <v>13</v>
      </c>
      <c r="K1040" s="14"/>
    </row>
    <row r="1041" spans="1:11" x14ac:dyDescent="0.25">
      <c r="A1041">
        <v>93645</v>
      </c>
      <c r="B1041" t="s">
        <v>24</v>
      </c>
      <c r="C1041" s="10">
        <v>1</v>
      </c>
      <c r="D1041" s="11">
        <v>13</v>
      </c>
      <c r="K1041" s="14"/>
    </row>
    <row r="1042" spans="1:11" x14ac:dyDescent="0.25">
      <c r="A1042">
        <v>93646</v>
      </c>
      <c r="B1042" t="s">
        <v>27</v>
      </c>
      <c r="C1042" s="10">
        <v>1</v>
      </c>
      <c r="D1042" s="11">
        <v>13</v>
      </c>
      <c r="K1042" s="14"/>
    </row>
    <row r="1043" spans="1:11" x14ac:dyDescent="0.25">
      <c r="A1043">
        <v>93647</v>
      </c>
      <c r="B1043" t="s">
        <v>27</v>
      </c>
      <c r="C1043" s="10">
        <v>1</v>
      </c>
      <c r="D1043" s="11">
        <v>13</v>
      </c>
      <c r="K1043" s="14"/>
    </row>
    <row r="1044" spans="1:11" x14ac:dyDescent="0.25">
      <c r="A1044">
        <v>93648</v>
      </c>
      <c r="B1044" t="s">
        <v>27</v>
      </c>
      <c r="C1044" s="10">
        <v>1</v>
      </c>
      <c r="D1044" s="11">
        <v>13</v>
      </c>
      <c r="K1044" s="14"/>
    </row>
    <row r="1045" spans="1:11" x14ac:dyDescent="0.25">
      <c r="A1045" s="58">
        <v>93649</v>
      </c>
      <c r="B1045" s="58" t="s">
        <v>27</v>
      </c>
      <c r="C1045" s="10" t="s">
        <v>130</v>
      </c>
      <c r="K1045" s="14"/>
    </row>
    <row r="1046" spans="1:11" x14ac:dyDescent="0.25">
      <c r="A1046">
        <v>93650</v>
      </c>
      <c r="B1046" t="s">
        <v>27</v>
      </c>
      <c r="C1046" s="10">
        <v>1</v>
      </c>
      <c r="D1046" s="11">
        <v>13</v>
      </c>
      <c r="K1046" s="14"/>
    </row>
    <row r="1047" spans="1:11" x14ac:dyDescent="0.25">
      <c r="A1047">
        <v>93651</v>
      </c>
      <c r="B1047" t="s">
        <v>24</v>
      </c>
      <c r="C1047" s="10">
        <v>0.91503019842007005</v>
      </c>
      <c r="D1047" s="11">
        <v>13</v>
      </c>
      <c r="K1047" s="14"/>
    </row>
    <row r="1048" spans="1:11" x14ac:dyDescent="0.25">
      <c r="A1048">
        <v>93651</v>
      </c>
      <c r="B1048" t="s">
        <v>27</v>
      </c>
      <c r="C1048" s="10">
        <v>8.496980157992999E-2</v>
      </c>
      <c r="D1048" s="11">
        <v>13</v>
      </c>
      <c r="K1048" s="14"/>
    </row>
    <row r="1049" spans="1:11" x14ac:dyDescent="0.25">
      <c r="A1049">
        <v>93652</v>
      </c>
      <c r="B1049" t="s">
        <v>27</v>
      </c>
      <c r="C1049" s="10">
        <v>1</v>
      </c>
      <c r="D1049" s="11">
        <v>13</v>
      </c>
      <c r="K1049" s="14"/>
    </row>
    <row r="1050" spans="1:11" x14ac:dyDescent="0.25">
      <c r="A1050">
        <v>93653</v>
      </c>
      <c r="B1050" t="s">
        <v>24</v>
      </c>
      <c r="C1050" s="10">
        <v>1</v>
      </c>
      <c r="D1050" s="11">
        <v>13</v>
      </c>
      <c r="K1050" s="14"/>
    </row>
    <row r="1051" spans="1:11" x14ac:dyDescent="0.25">
      <c r="A1051">
        <v>93654</v>
      </c>
      <c r="B1051" t="s">
        <v>27</v>
      </c>
      <c r="C1051" s="10">
        <v>1</v>
      </c>
      <c r="D1051" s="11">
        <v>13</v>
      </c>
      <c r="K1051" s="14"/>
    </row>
    <row r="1052" spans="1:11" x14ac:dyDescent="0.25">
      <c r="A1052">
        <v>93656</v>
      </c>
      <c r="B1052" t="s">
        <v>27</v>
      </c>
      <c r="C1052" s="10">
        <v>1</v>
      </c>
      <c r="D1052" s="11">
        <v>13</v>
      </c>
      <c r="K1052" s="14"/>
    </row>
    <row r="1053" spans="1:11" x14ac:dyDescent="0.25">
      <c r="A1053">
        <v>93657</v>
      </c>
      <c r="B1053" t="s">
        <v>27</v>
      </c>
      <c r="C1053" s="10">
        <v>1</v>
      </c>
      <c r="D1053" s="11">
        <v>13</v>
      </c>
      <c r="K1053" s="14"/>
    </row>
    <row r="1054" spans="1:11" x14ac:dyDescent="0.25">
      <c r="A1054">
        <v>93660</v>
      </c>
      <c r="B1054" t="s">
        <v>27</v>
      </c>
      <c r="C1054" s="10">
        <v>1</v>
      </c>
      <c r="D1054" s="11">
        <v>13</v>
      </c>
      <c r="K1054" s="14"/>
    </row>
    <row r="1055" spans="1:11" x14ac:dyDescent="0.25">
      <c r="A1055" s="58">
        <v>93661</v>
      </c>
      <c r="B1055" s="58" t="s">
        <v>18</v>
      </c>
      <c r="C1055" s="10" t="s">
        <v>130</v>
      </c>
      <c r="K1055" s="14"/>
    </row>
    <row r="1056" spans="1:11" x14ac:dyDescent="0.25">
      <c r="A1056">
        <v>93662</v>
      </c>
      <c r="B1056" t="s">
        <v>27</v>
      </c>
      <c r="C1056" s="10">
        <v>1</v>
      </c>
      <c r="D1056" s="11">
        <v>13</v>
      </c>
      <c r="K1056" s="14"/>
    </row>
    <row r="1057" spans="1:11" x14ac:dyDescent="0.25">
      <c r="A1057">
        <v>93664</v>
      </c>
      <c r="B1057" t="s">
        <v>27</v>
      </c>
      <c r="C1057" s="10">
        <v>0.53702320495008193</v>
      </c>
      <c r="D1057" s="11">
        <v>16</v>
      </c>
      <c r="K1057" s="14"/>
    </row>
    <row r="1058" spans="1:11" x14ac:dyDescent="0.25">
      <c r="A1058">
        <v>93664</v>
      </c>
      <c r="B1058" t="s">
        <v>24</v>
      </c>
      <c r="C1058" s="10">
        <v>0.46297679504991812</v>
      </c>
      <c r="D1058" s="11">
        <v>16</v>
      </c>
      <c r="K1058" s="14"/>
    </row>
    <row r="1059" spans="1:11" x14ac:dyDescent="0.25">
      <c r="A1059">
        <v>93665</v>
      </c>
      <c r="B1059" t="s">
        <v>24</v>
      </c>
      <c r="C1059" s="10">
        <v>1</v>
      </c>
      <c r="D1059" s="11">
        <v>12</v>
      </c>
      <c r="K1059" s="14"/>
    </row>
    <row r="1060" spans="1:11" x14ac:dyDescent="0.25">
      <c r="A1060">
        <v>93666</v>
      </c>
      <c r="B1060" t="s">
        <v>27</v>
      </c>
      <c r="C1060" s="10">
        <v>1</v>
      </c>
      <c r="D1060" s="11">
        <v>13</v>
      </c>
      <c r="K1060" s="14"/>
    </row>
    <row r="1061" spans="1:11" x14ac:dyDescent="0.25">
      <c r="A1061">
        <v>93667</v>
      </c>
      <c r="B1061" t="s">
        <v>27</v>
      </c>
      <c r="C1061" s="10">
        <v>0.88707569995510938</v>
      </c>
      <c r="D1061" s="11">
        <v>13</v>
      </c>
      <c r="K1061" s="14"/>
    </row>
    <row r="1062" spans="1:11" x14ac:dyDescent="0.25">
      <c r="A1062">
        <v>93667</v>
      </c>
      <c r="B1062" t="s">
        <v>24</v>
      </c>
      <c r="C1062" s="10">
        <v>0.11292430004489062</v>
      </c>
      <c r="D1062" s="11">
        <v>13</v>
      </c>
      <c r="K1062" s="14"/>
    </row>
    <row r="1063" spans="1:11" x14ac:dyDescent="0.25">
      <c r="A1063">
        <v>93668</v>
      </c>
      <c r="B1063" t="s">
        <v>27</v>
      </c>
      <c r="C1063" s="10">
        <v>1</v>
      </c>
      <c r="D1063" s="11">
        <v>13</v>
      </c>
      <c r="K1063" s="14"/>
    </row>
    <row r="1064" spans="1:11" x14ac:dyDescent="0.25">
      <c r="A1064">
        <v>93669</v>
      </c>
      <c r="B1064" t="s">
        <v>24</v>
      </c>
      <c r="C1064" s="10">
        <v>1</v>
      </c>
      <c r="D1064" s="11">
        <v>16</v>
      </c>
      <c r="K1064" s="14"/>
    </row>
    <row r="1065" spans="1:11" x14ac:dyDescent="0.25">
      <c r="A1065" s="58">
        <v>93670</v>
      </c>
      <c r="B1065" s="58" t="s">
        <v>27</v>
      </c>
      <c r="C1065" s="10" t="s">
        <v>130</v>
      </c>
      <c r="K1065" s="14"/>
    </row>
    <row r="1066" spans="1:11" x14ac:dyDescent="0.25">
      <c r="A1066">
        <v>93673</v>
      </c>
      <c r="B1066" t="s">
        <v>27</v>
      </c>
      <c r="C1066" s="10">
        <v>1</v>
      </c>
      <c r="D1066" s="11">
        <v>13</v>
      </c>
      <c r="K1066" s="14"/>
    </row>
    <row r="1067" spans="1:11" x14ac:dyDescent="0.25">
      <c r="A1067">
        <v>93675</v>
      </c>
      <c r="B1067" t="s">
        <v>27</v>
      </c>
      <c r="C1067" s="10">
        <v>1</v>
      </c>
      <c r="D1067" s="11">
        <v>13</v>
      </c>
      <c r="K1067" s="14"/>
    </row>
    <row r="1068" spans="1:11" x14ac:dyDescent="0.25">
      <c r="A1068">
        <v>93701</v>
      </c>
      <c r="B1068" t="s">
        <v>27</v>
      </c>
      <c r="C1068" s="10">
        <v>1</v>
      </c>
      <c r="D1068" s="11">
        <v>13</v>
      </c>
      <c r="K1068" s="14"/>
    </row>
    <row r="1069" spans="1:11" x14ac:dyDescent="0.25">
      <c r="A1069">
        <v>93702</v>
      </c>
      <c r="B1069" t="s">
        <v>27</v>
      </c>
      <c r="C1069" s="10">
        <v>1</v>
      </c>
      <c r="D1069" s="11">
        <v>13</v>
      </c>
      <c r="K1069" s="14"/>
    </row>
    <row r="1070" spans="1:11" x14ac:dyDescent="0.25">
      <c r="A1070">
        <v>93703</v>
      </c>
      <c r="B1070" t="s">
        <v>27</v>
      </c>
      <c r="C1070" s="10">
        <v>1</v>
      </c>
      <c r="D1070" s="11">
        <v>13</v>
      </c>
      <c r="K1070" s="14"/>
    </row>
    <row r="1071" spans="1:11" x14ac:dyDescent="0.25">
      <c r="A1071">
        <v>93704</v>
      </c>
      <c r="B1071" t="s">
        <v>27</v>
      </c>
      <c r="C1071" s="10">
        <v>1</v>
      </c>
      <c r="D1071" s="11">
        <v>13</v>
      </c>
      <c r="K1071" s="14"/>
    </row>
    <row r="1072" spans="1:11" x14ac:dyDescent="0.25">
      <c r="A1072">
        <v>93705</v>
      </c>
      <c r="B1072" t="s">
        <v>27</v>
      </c>
      <c r="C1072" s="10">
        <v>1</v>
      </c>
      <c r="D1072" s="11">
        <v>13</v>
      </c>
      <c r="K1072" s="14"/>
    </row>
    <row r="1073" spans="1:11" x14ac:dyDescent="0.25">
      <c r="A1073">
        <v>93706</v>
      </c>
      <c r="B1073" t="s">
        <v>27</v>
      </c>
      <c r="C1073" s="10">
        <v>1</v>
      </c>
      <c r="D1073" s="11">
        <v>13</v>
      </c>
      <c r="K1073" s="14"/>
    </row>
    <row r="1074" spans="1:11" x14ac:dyDescent="0.25">
      <c r="A1074" s="58">
        <v>93707</v>
      </c>
      <c r="B1074" s="58" t="s">
        <v>27</v>
      </c>
      <c r="C1074" s="10" t="s">
        <v>130</v>
      </c>
      <c r="K1074" s="14"/>
    </row>
    <row r="1075" spans="1:11" x14ac:dyDescent="0.25">
      <c r="A1075" s="58">
        <v>93708</v>
      </c>
      <c r="B1075" s="58" t="s">
        <v>27</v>
      </c>
      <c r="C1075" s="10" t="s">
        <v>130</v>
      </c>
      <c r="K1075" s="14"/>
    </row>
    <row r="1076" spans="1:11" x14ac:dyDescent="0.25">
      <c r="A1076" s="58">
        <v>93709</v>
      </c>
      <c r="B1076" s="58" t="s">
        <v>27</v>
      </c>
      <c r="C1076" s="10" t="s">
        <v>130</v>
      </c>
      <c r="K1076" s="14"/>
    </row>
    <row r="1077" spans="1:11" x14ac:dyDescent="0.25">
      <c r="A1077">
        <v>93710</v>
      </c>
      <c r="B1077" t="s">
        <v>27</v>
      </c>
      <c r="C1077" s="10">
        <v>1</v>
      </c>
      <c r="D1077" s="11">
        <v>13</v>
      </c>
      <c r="K1077" s="14"/>
    </row>
    <row r="1078" spans="1:11" x14ac:dyDescent="0.25">
      <c r="A1078">
        <v>93711</v>
      </c>
      <c r="B1078" t="s">
        <v>27</v>
      </c>
      <c r="C1078" s="10">
        <v>0.99779584924795561</v>
      </c>
      <c r="D1078" s="11">
        <v>13</v>
      </c>
      <c r="K1078" s="14"/>
    </row>
    <row r="1079" spans="1:11" x14ac:dyDescent="0.25">
      <c r="A1079">
        <v>93711</v>
      </c>
      <c r="B1079" t="s">
        <v>24</v>
      </c>
      <c r="C1079" s="10">
        <v>2.2041507520443562E-3</v>
      </c>
      <c r="D1079" s="11">
        <v>13</v>
      </c>
      <c r="K1079" s="14"/>
    </row>
    <row r="1080" spans="1:11" x14ac:dyDescent="0.25">
      <c r="A1080" s="58">
        <v>93712</v>
      </c>
      <c r="B1080" s="58" t="s">
        <v>27</v>
      </c>
      <c r="C1080" s="10" t="s">
        <v>130</v>
      </c>
      <c r="K1080" s="14"/>
    </row>
    <row r="1081" spans="1:11" x14ac:dyDescent="0.25">
      <c r="A1081" s="58">
        <v>93714</v>
      </c>
      <c r="B1081" s="58" t="s">
        <v>27</v>
      </c>
      <c r="C1081" s="10" t="s">
        <v>130</v>
      </c>
      <c r="K1081" s="14"/>
    </row>
    <row r="1082" spans="1:11" x14ac:dyDescent="0.25">
      <c r="A1082" s="58">
        <v>93715</v>
      </c>
      <c r="B1082" s="58" t="s">
        <v>27</v>
      </c>
      <c r="C1082" s="10" t="s">
        <v>130</v>
      </c>
      <c r="K1082" s="14"/>
    </row>
    <row r="1083" spans="1:11" x14ac:dyDescent="0.25">
      <c r="A1083" s="58">
        <v>93716</v>
      </c>
      <c r="B1083" s="58" t="s">
        <v>27</v>
      </c>
      <c r="C1083" s="10" t="s">
        <v>130</v>
      </c>
      <c r="K1083" s="14"/>
    </row>
    <row r="1084" spans="1:11" x14ac:dyDescent="0.25">
      <c r="A1084" s="58">
        <v>93717</v>
      </c>
      <c r="B1084" s="58" t="s">
        <v>27</v>
      </c>
      <c r="C1084" s="10" t="s">
        <v>130</v>
      </c>
      <c r="K1084" s="14"/>
    </row>
    <row r="1085" spans="1:11" x14ac:dyDescent="0.25">
      <c r="A1085" s="58">
        <v>93718</v>
      </c>
      <c r="B1085" s="58" t="s">
        <v>27</v>
      </c>
      <c r="C1085" s="10" t="s">
        <v>130</v>
      </c>
      <c r="K1085" s="14"/>
    </row>
    <row r="1086" spans="1:11" x14ac:dyDescent="0.25">
      <c r="A1086">
        <v>93720</v>
      </c>
      <c r="B1086" t="s">
        <v>27</v>
      </c>
      <c r="C1086" s="10">
        <v>0.99958445918302941</v>
      </c>
      <c r="D1086" s="11">
        <v>13</v>
      </c>
      <c r="K1086" s="14"/>
    </row>
    <row r="1087" spans="1:11" x14ac:dyDescent="0.25">
      <c r="A1087">
        <v>93720</v>
      </c>
      <c r="B1087" t="s">
        <v>24</v>
      </c>
      <c r="C1087" s="10">
        <v>4.1554081697061057E-4</v>
      </c>
      <c r="D1087" s="11">
        <v>13</v>
      </c>
      <c r="K1087" s="14"/>
    </row>
    <row r="1088" spans="1:11" x14ac:dyDescent="0.25">
      <c r="A1088">
        <v>93721</v>
      </c>
      <c r="B1088" t="s">
        <v>27</v>
      </c>
      <c r="C1088" s="10">
        <v>1</v>
      </c>
      <c r="D1088" s="11">
        <v>13</v>
      </c>
      <c r="K1088" s="14"/>
    </row>
    <row r="1089" spans="1:11" x14ac:dyDescent="0.25">
      <c r="A1089">
        <v>93722</v>
      </c>
      <c r="B1089" t="s">
        <v>27</v>
      </c>
      <c r="C1089" s="10">
        <v>0.9998383792704012</v>
      </c>
      <c r="D1089" s="11">
        <v>13</v>
      </c>
      <c r="K1089" s="14"/>
    </row>
    <row r="1090" spans="1:11" x14ac:dyDescent="0.25">
      <c r="A1090">
        <v>93722</v>
      </c>
      <c r="B1090" t="s">
        <v>24</v>
      </c>
      <c r="C1090" s="10">
        <v>1.6162072959876092E-4</v>
      </c>
      <c r="D1090" s="11">
        <v>13</v>
      </c>
      <c r="K1090" s="14"/>
    </row>
    <row r="1091" spans="1:11" x14ac:dyDescent="0.25">
      <c r="A1091">
        <v>93723</v>
      </c>
      <c r="B1091" t="s">
        <v>27</v>
      </c>
      <c r="C1091" s="10">
        <v>0.99939240245156635</v>
      </c>
      <c r="D1091" s="11">
        <v>13</v>
      </c>
      <c r="K1091" s="14"/>
    </row>
    <row r="1092" spans="1:11" x14ac:dyDescent="0.25">
      <c r="A1092">
        <v>93723</v>
      </c>
      <c r="B1092" t="s">
        <v>24</v>
      </c>
      <c r="C1092" s="10">
        <v>6.075975484336342E-4</v>
      </c>
      <c r="D1092" s="11">
        <v>13</v>
      </c>
      <c r="K1092" s="14"/>
    </row>
    <row r="1093" spans="1:11" x14ac:dyDescent="0.25">
      <c r="A1093" s="58">
        <v>93724</v>
      </c>
      <c r="B1093" s="58" t="s">
        <v>27</v>
      </c>
      <c r="C1093" s="10" t="s">
        <v>130</v>
      </c>
      <c r="K1093" s="14"/>
    </row>
    <row r="1094" spans="1:11" x14ac:dyDescent="0.25">
      <c r="A1094">
        <v>93725</v>
      </c>
      <c r="B1094" t="s">
        <v>27</v>
      </c>
      <c r="C1094" s="10">
        <v>1</v>
      </c>
      <c r="D1094" s="11">
        <v>13</v>
      </c>
      <c r="K1094" s="14"/>
    </row>
    <row r="1095" spans="1:11" x14ac:dyDescent="0.25">
      <c r="A1095">
        <v>93726</v>
      </c>
      <c r="B1095" t="s">
        <v>27</v>
      </c>
      <c r="C1095" s="10">
        <v>1</v>
      </c>
      <c r="D1095" s="11">
        <v>13</v>
      </c>
      <c r="K1095" s="14"/>
    </row>
    <row r="1096" spans="1:11" x14ac:dyDescent="0.25">
      <c r="A1096">
        <v>93727</v>
      </c>
      <c r="B1096" t="s">
        <v>27</v>
      </c>
      <c r="C1096" s="10">
        <v>1</v>
      </c>
      <c r="D1096" s="11">
        <v>13</v>
      </c>
      <c r="K1096" s="14"/>
    </row>
    <row r="1097" spans="1:11" x14ac:dyDescent="0.25">
      <c r="A1097">
        <v>93728</v>
      </c>
      <c r="B1097" t="s">
        <v>27</v>
      </c>
      <c r="C1097" s="10">
        <v>1</v>
      </c>
      <c r="D1097" s="11">
        <v>13</v>
      </c>
      <c r="K1097" s="14"/>
    </row>
    <row r="1098" spans="1:11" x14ac:dyDescent="0.25">
      <c r="A1098" s="58">
        <v>93729</v>
      </c>
      <c r="B1098" s="58" t="s">
        <v>27</v>
      </c>
      <c r="C1098" s="10" t="s">
        <v>130</v>
      </c>
      <c r="K1098" s="14"/>
    </row>
    <row r="1099" spans="1:11" x14ac:dyDescent="0.25">
      <c r="A1099">
        <v>93730</v>
      </c>
      <c r="B1099" t="s">
        <v>27</v>
      </c>
      <c r="C1099" s="10">
        <v>0.99513379027104654</v>
      </c>
      <c r="D1099" s="11">
        <v>13</v>
      </c>
      <c r="K1099" s="14"/>
    </row>
    <row r="1100" spans="1:11" x14ac:dyDescent="0.25">
      <c r="A1100">
        <v>93730</v>
      </c>
      <c r="B1100" t="s">
        <v>24</v>
      </c>
      <c r="C1100" s="10">
        <v>4.8662097289533966E-3</v>
      </c>
      <c r="D1100" s="11">
        <v>13</v>
      </c>
      <c r="K1100" s="14"/>
    </row>
    <row r="1101" spans="1:11" x14ac:dyDescent="0.25">
      <c r="A1101" s="58">
        <v>93737</v>
      </c>
      <c r="B1101" s="58" t="s">
        <v>18</v>
      </c>
      <c r="C1101" s="10" t="s">
        <v>130</v>
      </c>
      <c r="K1101" s="14"/>
    </row>
    <row r="1102" spans="1:11" x14ac:dyDescent="0.25">
      <c r="A1102" s="58">
        <v>93740</v>
      </c>
      <c r="B1102" s="58" t="s">
        <v>18</v>
      </c>
      <c r="C1102" s="10" t="s">
        <v>130</v>
      </c>
      <c r="K1102" s="14"/>
    </row>
    <row r="1103" spans="1:11" x14ac:dyDescent="0.25">
      <c r="A1103" s="58">
        <v>93741</v>
      </c>
      <c r="B1103" s="58" t="s">
        <v>18</v>
      </c>
      <c r="C1103" s="10" t="s">
        <v>130</v>
      </c>
      <c r="K1103" s="14"/>
    </row>
    <row r="1104" spans="1:11" x14ac:dyDescent="0.25">
      <c r="A1104" s="58">
        <v>93744</v>
      </c>
      <c r="B1104" s="58" t="s">
        <v>27</v>
      </c>
      <c r="C1104" s="10" t="s">
        <v>130</v>
      </c>
      <c r="K1104" s="14"/>
    </row>
    <row r="1105" spans="1:11" x14ac:dyDescent="0.25">
      <c r="A1105" s="58">
        <v>93745</v>
      </c>
      <c r="B1105" s="58" t="s">
        <v>27</v>
      </c>
      <c r="C1105" s="10" t="s">
        <v>130</v>
      </c>
      <c r="K1105" s="14"/>
    </row>
    <row r="1106" spans="1:11" x14ac:dyDescent="0.25">
      <c r="A1106" s="58">
        <v>93747</v>
      </c>
      <c r="B1106" s="58" t="s">
        <v>27</v>
      </c>
      <c r="C1106" s="10" t="s">
        <v>130</v>
      </c>
      <c r="K1106" s="14"/>
    </row>
    <row r="1107" spans="1:11" x14ac:dyDescent="0.25">
      <c r="A1107" s="58">
        <v>93750</v>
      </c>
      <c r="B1107" s="58" t="s">
        <v>27</v>
      </c>
      <c r="C1107" s="10" t="s">
        <v>130</v>
      </c>
      <c r="K1107" s="14"/>
    </row>
    <row r="1108" spans="1:11" x14ac:dyDescent="0.25">
      <c r="A1108" s="58">
        <v>93755</v>
      </c>
      <c r="B1108" s="58" t="s">
        <v>27</v>
      </c>
      <c r="C1108" s="10" t="s">
        <v>130</v>
      </c>
      <c r="K1108" s="14"/>
    </row>
    <row r="1109" spans="1:11" x14ac:dyDescent="0.25">
      <c r="A1109" s="58">
        <v>93760</v>
      </c>
      <c r="B1109" s="58" t="s">
        <v>27</v>
      </c>
      <c r="C1109" s="10" t="s">
        <v>130</v>
      </c>
      <c r="K1109" s="14"/>
    </row>
    <row r="1110" spans="1:11" x14ac:dyDescent="0.25">
      <c r="A1110" s="58">
        <v>93761</v>
      </c>
      <c r="B1110" s="58" t="s">
        <v>27</v>
      </c>
      <c r="C1110" s="10" t="s">
        <v>130</v>
      </c>
      <c r="K1110" s="14"/>
    </row>
    <row r="1111" spans="1:11" x14ac:dyDescent="0.25">
      <c r="A1111" s="58">
        <v>93764</v>
      </c>
      <c r="B1111" s="58" t="s">
        <v>18</v>
      </c>
      <c r="C1111" s="10" t="s">
        <v>130</v>
      </c>
      <c r="K1111" s="14"/>
    </row>
    <row r="1112" spans="1:11" x14ac:dyDescent="0.25">
      <c r="A1112" s="58">
        <v>93765</v>
      </c>
      <c r="B1112" s="58" t="s">
        <v>27</v>
      </c>
      <c r="C1112" s="10" t="s">
        <v>130</v>
      </c>
      <c r="K1112" s="14"/>
    </row>
    <row r="1113" spans="1:11" x14ac:dyDescent="0.25">
      <c r="A1113" s="58">
        <v>93771</v>
      </c>
      <c r="B1113" s="58" t="s">
        <v>27</v>
      </c>
      <c r="C1113" s="10" t="s">
        <v>130</v>
      </c>
      <c r="K1113" s="14"/>
    </row>
    <row r="1114" spans="1:11" x14ac:dyDescent="0.25">
      <c r="A1114" s="58">
        <v>93772</v>
      </c>
      <c r="B1114" s="58" t="s">
        <v>27</v>
      </c>
      <c r="C1114" s="10" t="s">
        <v>130</v>
      </c>
      <c r="K1114" s="14"/>
    </row>
    <row r="1115" spans="1:11" x14ac:dyDescent="0.25">
      <c r="A1115" s="58">
        <v>93773</v>
      </c>
      <c r="B1115" s="58" t="s">
        <v>27</v>
      </c>
      <c r="C1115" s="10" t="s">
        <v>130</v>
      </c>
      <c r="K1115" s="14"/>
    </row>
    <row r="1116" spans="1:11" x14ac:dyDescent="0.25">
      <c r="A1116" s="58">
        <v>93774</v>
      </c>
      <c r="B1116" s="58" t="s">
        <v>27</v>
      </c>
      <c r="C1116" s="10" t="s">
        <v>130</v>
      </c>
      <c r="K1116" s="14"/>
    </row>
    <row r="1117" spans="1:11" x14ac:dyDescent="0.25">
      <c r="A1117" s="58">
        <v>93775</v>
      </c>
      <c r="B1117" s="58" t="s">
        <v>27</v>
      </c>
      <c r="C1117" s="10" t="s">
        <v>130</v>
      </c>
      <c r="K1117" s="14"/>
    </row>
    <row r="1118" spans="1:11" x14ac:dyDescent="0.25">
      <c r="A1118" s="58">
        <v>93776</v>
      </c>
      <c r="B1118" s="58" t="s">
        <v>27</v>
      </c>
      <c r="C1118" s="10" t="s">
        <v>130</v>
      </c>
      <c r="K1118" s="14"/>
    </row>
    <row r="1119" spans="1:11" x14ac:dyDescent="0.25">
      <c r="A1119" s="58">
        <v>93777</v>
      </c>
      <c r="B1119" s="58" t="s">
        <v>27</v>
      </c>
      <c r="C1119" s="10" t="s">
        <v>130</v>
      </c>
      <c r="K1119" s="14"/>
    </row>
    <row r="1120" spans="1:11" x14ac:dyDescent="0.25">
      <c r="A1120" s="58">
        <v>93778</v>
      </c>
      <c r="B1120" s="58" t="s">
        <v>27</v>
      </c>
      <c r="C1120" s="10" t="s">
        <v>130</v>
      </c>
      <c r="K1120" s="14"/>
    </row>
    <row r="1121" spans="1:11" x14ac:dyDescent="0.25">
      <c r="A1121" s="58">
        <v>93779</v>
      </c>
      <c r="B1121" s="58" t="s">
        <v>27</v>
      </c>
      <c r="C1121" s="10" t="s">
        <v>130</v>
      </c>
      <c r="K1121" s="14"/>
    </row>
    <row r="1122" spans="1:11" x14ac:dyDescent="0.25">
      <c r="A1122" s="58">
        <v>93784</v>
      </c>
      <c r="B1122" s="58" t="s">
        <v>27</v>
      </c>
      <c r="C1122" s="10" t="s">
        <v>130</v>
      </c>
      <c r="K1122" s="14"/>
    </row>
    <row r="1123" spans="1:11" x14ac:dyDescent="0.25">
      <c r="A1123" s="58">
        <v>93786</v>
      </c>
      <c r="B1123" s="58" t="s">
        <v>27</v>
      </c>
      <c r="C1123" s="10" t="s">
        <v>130</v>
      </c>
      <c r="K1123" s="14"/>
    </row>
    <row r="1124" spans="1:11" x14ac:dyDescent="0.25">
      <c r="A1124" s="58">
        <v>93790</v>
      </c>
      <c r="B1124" s="58" t="s">
        <v>27</v>
      </c>
      <c r="C1124" s="10" t="s">
        <v>130</v>
      </c>
      <c r="K1124" s="14"/>
    </row>
    <row r="1125" spans="1:11" x14ac:dyDescent="0.25">
      <c r="A1125" s="58">
        <v>93791</v>
      </c>
      <c r="B1125" s="58" t="s">
        <v>27</v>
      </c>
      <c r="C1125" s="10" t="s">
        <v>130</v>
      </c>
      <c r="K1125" s="14"/>
    </row>
    <row r="1126" spans="1:11" x14ac:dyDescent="0.25">
      <c r="A1126" s="58">
        <v>93792</v>
      </c>
      <c r="B1126" s="58" t="s">
        <v>27</v>
      </c>
      <c r="C1126" s="10" t="s">
        <v>130</v>
      </c>
      <c r="K1126" s="14"/>
    </row>
    <row r="1127" spans="1:11" x14ac:dyDescent="0.25">
      <c r="A1127" s="58">
        <v>93793</v>
      </c>
      <c r="B1127" s="58" t="s">
        <v>27</v>
      </c>
      <c r="C1127" s="10" t="s">
        <v>130</v>
      </c>
      <c r="K1127" s="14"/>
    </row>
    <row r="1128" spans="1:11" x14ac:dyDescent="0.25">
      <c r="A1128" s="58">
        <v>93794</v>
      </c>
      <c r="B1128" s="58" t="s">
        <v>27</v>
      </c>
      <c r="C1128" s="10" t="s">
        <v>130</v>
      </c>
      <c r="K1128" s="14"/>
    </row>
    <row r="1129" spans="1:11" x14ac:dyDescent="0.25">
      <c r="A1129" s="58">
        <v>93844</v>
      </c>
      <c r="B1129" s="58" t="s">
        <v>27</v>
      </c>
      <c r="C1129" s="10" t="s">
        <v>130</v>
      </c>
      <c r="K1129" s="14"/>
    </row>
    <row r="1130" spans="1:11" x14ac:dyDescent="0.25">
      <c r="A1130" s="58">
        <v>93888</v>
      </c>
      <c r="B1130" s="58" t="s">
        <v>27</v>
      </c>
      <c r="C1130" s="10" t="s">
        <v>130</v>
      </c>
      <c r="K1130" s="14"/>
    </row>
    <row r="1131" spans="1:11" x14ac:dyDescent="0.25">
      <c r="A1131">
        <v>93901</v>
      </c>
      <c r="B1131" t="s">
        <v>18</v>
      </c>
      <c r="C1131" s="10">
        <v>1</v>
      </c>
      <c r="D1131" s="11">
        <v>3</v>
      </c>
      <c r="K1131" s="14"/>
    </row>
    <row r="1132" spans="1:11" x14ac:dyDescent="0.25">
      <c r="A1132" s="58">
        <v>93902</v>
      </c>
      <c r="B1132" s="58" t="s">
        <v>18</v>
      </c>
      <c r="C1132" s="10" t="s">
        <v>130</v>
      </c>
      <c r="K1132" s="14"/>
    </row>
    <row r="1133" spans="1:11" x14ac:dyDescent="0.25">
      <c r="A1133">
        <v>93905</v>
      </c>
      <c r="B1133" t="s">
        <v>18</v>
      </c>
      <c r="C1133" s="10">
        <v>1</v>
      </c>
      <c r="D1133" s="11">
        <v>3</v>
      </c>
      <c r="K1133" s="14"/>
    </row>
    <row r="1134" spans="1:11" x14ac:dyDescent="0.25">
      <c r="A1134">
        <v>93906</v>
      </c>
      <c r="B1134" t="s">
        <v>18</v>
      </c>
      <c r="C1134" s="10">
        <v>1</v>
      </c>
      <c r="D1134" s="11">
        <v>3</v>
      </c>
      <c r="K1134" s="14"/>
    </row>
    <row r="1135" spans="1:11" x14ac:dyDescent="0.25">
      <c r="A1135">
        <v>93907</v>
      </c>
      <c r="B1135" t="s">
        <v>18</v>
      </c>
      <c r="C1135" s="10">
        <v>1</v>
      </c>
      <c r="D1135" s="11">
        <v>3</v>
      </c>
      <c r="K1135" s="14"/>
    </row>
    <row r="1136" spans="1:11" x14ac:dyDescent="0.25">
      <c r="A1136">
        <v>93908</v>
      </c>
      <c r="B1136" t="s">
        <v>18</v>
      </c>
      <c r="C1136" s="10">
        <v>1</v>
      </c>
      <c r="D1136" s="11">
        <v>3</v>
      </c>
      <c r="K1136" s="14"/>
    </row>
    <row r="1137" spans="1:11" x14ac:dyDescent="0.25">
      <c r="A1137" s="58">
        <v>93912</v>
      </c>
      <c r="B1137" s="58" t="s">
        <v>18</v>
      </c>
      <c r="C1137" s="10" t="s">
        <v>130</v>
      </c>
      <c r="K1137" s="14"/>
    </row>
    <row r="1138" spans="1:11" x14ac:dyDescent="0.25">
      <c r="A1138" s="58">
        <v>93915</v>
      </c>
      <c r="B1138" s="58" t="s">
        <v>18</v>
      </c>
      <c r="C1138" s="10" t="s">
        <v>130</v>
      </c>
      <c r="K1138" s="14"/>
    </row>
    <row r="1139" spans="1:11" x14ac:dyDescent="0.25">
      <c r="A1139">
        <v>93920</v>
      </c>
      <c r="B1139" t="s">
        <v>18</v>
      </c>
      <c r="C1139" s="10">
        <v>1</v>
      </c>
      <c r="D1139" s="11">
        <v>3</v>
      </c>
      <c r="K1139" s="14"/>
    </row>
    <row r="1140" spans="1:11" x14ac:dyDescent="0.25">
      <c r="A1140">
        <v>93921</v>
      </c>
      <c r="B1140" t="s">
        <v>18</v>
      </c>
      <c r="C1140" s="10">
        <v>1</v>
      </c>
      <c r="D1140" s="11">
        <v>3</v>
      </c>
      <c r="K1140" s="14"/>
    </row>
    <row r="1141" spans="1:11" x14ac:dyDescent="0.25">
      <c r="A1141" s="58">
        <v>93922</v>
      </c>
      <c r="B1141" s="58" t="s">
        <v>18</v>
      </c>
      <c r="C1141" s="10" t="s">
        <v>130</v>
      </c>
      <c r="K1141" s="14"/>
    </row>
    <row r="1142" spans="1:11" x14ac:dyDescent="0.25">
      <c r="A1142">
        <v>93923</v>
      </c>
      <c r="B1142" t="s">
        <v>18</v>
      </c>
      <c r="C1142" s="10">
        <v>1</v>
      </c>
      <c r="D1142" s="11">
        <v>3</v>
      </c>
      <c r="K1142" s="14"/>
    </row>
    <row r="1143" spans="1:11" x14ac:dyDescent="0.25">
      <c r="A1143">
        <v>93924</v>
      </c>
      <c r="B1143" t="s">
        <v>18</v>
      </c>
      <c r="C1143" s="10">
        <v>1</v>
      </c>
      <c r="D1143" s="11">
        <v>3</v>
      </c>
      <c r="K1143" s="14"/>
    </row>
    <row r="1144" spans="1:11" x14ac:dyDescent="0.25">
      <c r="A1144">
        <v>93925</v>
      </c>
      <c r="B1144" t="s">
        <v>18</v>
      </c>
      <c r="C1144" s="10">
        <v>1</v>
      </c>
      <c r="D1144" s="11">
        <v>3</v>
      </c>
      <c r="K1144" s="14"/>
    </row>
    <row r="1145" spans="1:11" x14ac:dyDescent="0.25">
      <c r="A1145">
        <v>93926</v>
      </c>
      <c r="B1145" t="s">
        <v>18</v>
      </c>
      <c r="C1145" s="10">
        <v>1</v>
      </c>
      <c r="D1145" s="11">
        <v>3</v>
      </c>
      <c r="K1145" s="14"/>
    </row>
    <row r="1146" spans="1:11" x14ac:dyDescent="0.25">
      <c r="A1146">
        <v>93927</v>
      </c>
      <c r="B1146" t="s">
        <v>18</v>
      </c>
      <c r="C1146" s="10">
        <v>1</v>
      </c>
      <c r="D1146" s="11">
        <v>4</v>
      </c>
      <c r="K1146" s="14"/>
    </row>
    <row r="1147" spans="1:11" x14ac:dyDescent="0.25">
      <c r="A1147">
        <v>93928</v>
      </c>
      <c r="B1147" t="s">
        <v>18</v>
      </c>
      <c r="C1147" s="10">
        <v>1</v>
      </c>
      <c r="D1147" s="11">
        <v>4</v>
      </c>
      <c r="K1147" s="14"/>
    </row>
    <row r="1148" spans="1:11" x14ac:dyDescent="0.25">
      <c r="A1148">
        <v>93930</v>
      </c>
      <c r="B1148" t="s">
        <v>18</v>
      </c>
      <c r="C1148" s="10">
        <v>1</v>
      </c>
      <c r="D1148" s="11">
        <v>4</v>
      </c>
      <c r="K1148" s="14"/>
    </row>
    <row r="1149" spans="1:11" x14ac:dyDescent="0.25">
      <c r="A1149">
        <v>93932</v>
      </c>
      <c r="B1149" t="s">
        <v>18</v>
      </c>
      <c r="C1149" s="10">
        <v>1</v>
      </c>
      <c r="D1149" s="11">
        <v>4</v>
      </c>
      <c r="K1149" s="14"/>
    </row>
    <row r="1150" spans="1:11" x14ac:dyDescent="0.25">
      <c r="A1150">
        <v>93933</v>
      </c>
      <c r="B1150" t="s">
        <v>18</v>
      </c>
      <c r="C1150" s="10">
        <v>1</v>
      </c>
      <c r="D1150" s="11">
        <v>3</v>
      </c>
      <c r="K1150" s="14"/>
    </row>
    <row r="1151" spans="1:11" x14ac:dyDescent="0.25">
      <c r="A1151">
        <v>93940</v>
      </c>
      <c r="B1151" t="s">
        <v>18</v>
      </c>
      <c r="C1151" s="10">
        <v>1</v>
      </c>
      <c r="D1151" s="11">
        <v>3</v>
      </c>
      <c r="K1151" s="14"/>
    </row>
    <row r="1152" spans="1:11" x14ac:dyDescent="0.25">
      <c r="A1152" s="58">
        <v>93942</v>
      </c>
      <c r="B1152" s="58" t="s">
        <v>18</v>
      </c>
      <c r="C1152" s="10" t="s">
        <v>130</v>
      </c>
      <c r="K1152" s="14"/>
    </row>
    <row r="1153" spans="1:11" x14ac:dyDescent="0.25">
      <c r="A1153">
        <v>93943</v>
      </c>
      <c r="B1153" t="s">
        <v>18</v>
      </c>
      <c r="C1153" s="10">
        <v>1</v>
      </c>
      <c r="D1153" s="11">
        <v>3</v>
      </c>
      <c r="K1153" s="14"/>
    </row>
    <row r="1154" spans="1:11" x14ac:dyDescent="0.25">
      <c r="A1154" s="58">
        <v>93944</v>
      </c>
      <c r="B1154" s="58" t="s">
        <v>18</v>
      </c>
      <c r="C1154" s="10" t="s">
        <v>130</v>
      </c>
      <c r="K1154" s="14"/>
    </row>
    <row r="1155" spans="1:11" x14ac:dyDescent="0.25">
      <c r="A1155">
        <v>93950</v>
      </c>
      <c r="B1155" t="s">
        <v>18</v>
      </c>
      <c r="C1155" s="10">
        <v>1</v>
      </c>
      <c r="D1155" s="11">
        <v>3</v>
      </c>
      <c r="K1155" s="14"/>
    </row>
    <row r="1156" spans="1:11" x14ac:dyDescent="0.25">
      <c r="A1156">
        <v>93953</v>
      </c>
      <c r="B1156" t="s">
        <v>18</v>
      </c>
      <c r="C1156" s="10">
        <v>1</v>
      </c>
      <c r="D1156" s="11">
        <v>3</v>
      </c>
      <c r="K1156" s="14"/>
    </row>
    <row r="1157" spans="1:11" x14ac:dyDescent="0.25">
      <c r="A1157">
        <v>93954</v>
      </c>
      <c r="B1157" t="s">
        <v>18</v>
      </c>
      <c r="C1157" s="10">
        <v>1</v>
      </c>
      <c r="D1157" s="11">
        <v>4</v>
      </c>
      <c r="K1157" s="14"/>
    </row>
    <row r="1158" spans="1:11" x14ac:dyDescent="0.25">
      <c r="A1158">
        <v>93955</v>
      </c>
      <c r="B1158" t="s">
        <v>18</v>
      </c>
      <c r="C1158" s="10">
        <v>1</v>
      </c>
      <c r="D1158" s="11">
        <v>3</v>
      </c>
      <c r="K1158" s="14"/>
    </row>
    <row r="1159" spans="1:11" x14ac:dyDescent="0.25">
      <c r="A1159">
        <v>93960</v>
      </c>
      <c r="B1159" t="s">
        <v>18</v>
      </c>
      <c r="C1159" s="10">
        <v>1</v>
      </c>
      <c r="D1159" s="11">
        <v>3</v>
      </c>
      <c r="K1159" s="14"/>
    </row>
    <row r="1160" spans="1:11" x14ac:dyDescent="0.25">
      <c r="A1160">
        <v>93962</v>
      </c>
      <c r="B1160" t="s">
        <v>18</v>
      </c>
      <c r="C1160" s="10">
        <v>1</v>
      </c>
      <c r="D1160" s="11">
        <v>3</v>
      </c>
      <c r="K1160" s="14"/>
    </row>
    <row r="1161" spans="1:11" x14ac:dyDescent="0.25">
      <c r="A1161">
        <v>94002</v>
      </c>
      <c r="B1161" t="s">
        <v>23</v>
      </c>
      <c r="C1161" s="10">
        <v>1</v>
      </c>
      <c r="D1161" s="11">
        <v>3</v>
      </c>
      <c r="K1161" s="14"/>
    </row>
    <row r="1162" spans="1:11" x14ac:dyDescent="0.25">
      <c r="A1162">
        <v>94005</v>
      </c>
      <c r="B1162" t="s">
        <v>23</v>
      </c>
      <c r="C1162" s="10">
        <v>1</v>
      </c>
      <c r="D1162" s="11">
        <v>3</v>
      </c>
      <c r="K1162" s="14"/>
    </row>
    <row r="1163" spans="1:11" x14ac:dyDescent="0.25">
      <c r="A1163">
        <v>94010</v>
      </c>
      <c r="B1163" t="s">
        <v>23</v>
      </c>
      <c r="C1163" s="10">
        <v>1</v>
      </c>
      <c r="D1163" s="11">
        <v>3</v>
      </c>
      <c r="K1163" s="14"/>
    </row>
    <row r="1164" spans="1:11" x14ac:dyDescent="0.25">
      <c r="A1164" s="58">
        <v>94011</v>
      </c>
      <c r="B1164" s="58" t="s">
        <v>23</v>
      </c>
      <c r="C1164" s="10" t="s">
        <v>130</v>
      </c>
      <c r="K1164" s="14"/>
    </row>
    <row r="1165" spans="1:11" x14ac:dyDescent="0.25">
      <c r="A1165">
        <v>94014</v>
      </c>
      <c r="B1165" t="s">
        <v>23</v>
      </c>
      <c r="C1165" s="10">
        <v>1</v>
      </c>
      <c r="D1165" s="11">
        <v>3</v>
      </c>
      <c r="K1165" s="14"/>
    </row>
    <row r="1166" spans="1:11" x14ac:dyDescent="0.25">
      <c r="A1166">
        <v>94015</v>
      </c>
      <c r="B1166" t="s">
        <v>23</v>
      </c>
      <c r="C1166" s="10">
        <v>1</v>
      </c>
      <c r="D1166" s="11">
        <v>3</v>
      </c>
      <c r="K1166" s="14"/>
    </row>
    <row r="1167" spans="1:11" x14ac:dyDescent="0.25">
      <c r="A1167" s="58">
        <v>94016</v>
      </c>
      <c r="B1167" s="58" t="s">
        <v>23</v>
      </c>
      <c r="C1167" s="10" t="s">
        <v>130</v>
      </c>
      <c r="K1167" s="14"/>
    </row>
    <row r="1168" spans="1:11" x14ac:dyDescent="0.25">
      <c r="A1168" s="58">
        <v>94017</v>
      </c>
      <c r="B1168" s="58" t="s">
        <v>23</v>
      </c>
      <c r="C1168" s="10" t="s">
        <v>130</v>
      </c>
      <c r="K1168" s="14"/>
    </row>
    <row r="1169" spans="1:11" x14ac:dyDescent="0.25">
      <c r="A1169" s="58">
        <v>94018</v>
      </c>
      <c r="B1169" s="58" t="s">
        <v>23</v>
      </c>
      <c r="C1169" s="10" t="s">
        <v>130</v>
      </c>
      <c r="K1169" s="14"/>
    </row>
    <row r="1170" spans="1:11" x14ac:dyDescent="0.25">
      <c r="A1170">
        <v>94019</v>
      </c>
      <c r="B1170" t="s">
        <v>23</v>
      </c>
      <c r="C1170" s="10">
        <v>1</v>
      </c>
      <c r="D1170" s="11">
        <v>3</v>
      </c>
      <c r="K1170" s="14"/>
    </row>
    <row r="1171" spans="1:11" x14ac:dyDescent="0.25">
      <c r="A1171">
        <v>94020</v>
      </c>
      <c r="B1171" t="s">
        <v>23</v>
      </c>
      <c r="C1171" s="10">
        <v>0.99896272512696349</v>
      </c>
      <c r="D1171" s="11">
        <v>3</v>
      </c>
      <c r="K1171" s="14"/>
    </row>
    <row r="1172" spans="1:11" x14ac:dyDescent="0.25">
      <c r="A1172">
        <v>94020</v>
      </c>
      <c r="B1172" t="s">
        <v>18</v>
      </c>
      <c r="C1172" s="10">
        <v>1.0372748730365525E-3</v>
      </c>
      <c r="D1172" s="11">
        <v>3</v>
      </c>
      <c r="K1172" s="14"/>
    </row>
    <row r="1173" spans="1:11" x14ac:dyDescent="0.25">
      <c r="A1173">
        <v>94021</v>
      </c>
      <c r="B1173" t="s">
        <v>23</v>
      </c>
      <c r="C1173" s="10">
        <v>1</v>
      </c>
      <c r="D1173" s="11">
        <v>3</v>
      </c>
      <c r="K1173" s="14"/>
    </row>
    <row r="1174" spans="1:11" x14ac:dyDescent="0.25">
      <c r="A1174">
        <v>94022</v>
      </c>
      <c r="B1174" t="s">
        <v>23</v>
      </c>
      <c r="C1174" s="10">
        <v>1</v>
      </c>
      <c r="D1174" s="11">
        <v>4</v>
      </c>
      <c r="K1174" s="14"/>
    </row>
    <row r="1175" spans="1:11" x14ac:dyDescent="0.25">
      <c r="A1175" s="58">
        <v>94023</v>
      </c>
      <c r="B1175" s="58" t="s">
        <v>23</v>
      </c>
      <c r="C1175" s="10" t="s">
        <v>130</v>
      </c>
      <c r="K1175" s="14"/>
    </row>
    <row r="1176" spans="1:11" x14ac:dyDescent="0.25">
      <c r="A1176">
        <v>94024</v>
      </c>
      <c r="B1176" t="s">
        <v>23</v>
      </c>
      <c r="C1176" s="10">
        <v>1</v>
      </c>
      <c r="D1176" s="11">
        <v>4</v>
      </c>
      <c r="K1176" s="14"/>
    </row>
    <row r="1177" spans="1:11" x14ac:dyDescent="0.25">
      <c r="A1177">
        <v>94025</v>
      </c>
      <c r="B1177" t="s">
        <v>23</v>
      </c>
      <c r="C1177" s="10">
        <v>1</v>
      </c>
      <c r="D1177" s="11">
        <v>3</v>
      </c>
      <c r="K1177" s="14"/>
    </row>
    <row r="1178" spans="1:11" x14ac:dyDescent="0.25">
      <c r="A1178" s="58">
        <v>94026</v>
      </c>
      <c r="B1178" s="58" t="s">
        <v>23</v>
      </c>
      <c r="C1178" s="10" t="s">
        <v>130</v>
      </c>
      <c r="K1178" s="14"/>
    </row>
    <row r="1179" spans="1:11" x14ac:dyDescent="0.25">
      <c r="A1179">
        <v>94027</v>
      </c>
      <c r="B1179" t="s">
        <v>23</v>
      </c>
      <c r="C1179" s="10">
        <v>1</v>
      </c>
      <c r="D1179" s="11">
        <v>3</v>
      </c>
      <c r="K1179" s="14"/>
    </row>
    <row r="1180" spans="1:11" x14ac:dyDescent="0.25">
      <c r="A1180">
        <v>94028</v>
      </c>
      <c r="B1180" t="s">
        <v>23</v>
      </c>
      <c r="C1180" s="10">
        <v>1</v>
      </c>
      <c r="D1180" s="11">
        <v>3</v>
      </c>
      <c r="K1180" s="14"/>
    </row>
    <row r="1181" spans="1:11" x14ac:dyDescent="0.25">
      <c r="A1181">
        <v>94030</v>
      </c>
      <c r="B1181" t="s">
        <v>23</v>
      </c>
      <c r="C1181" s="10">
        <v>1</v>
      </c>
      <c r="D1181" s="11">
        <v>3</v>
      </c>
      <c r="K1181" s="14"/>
    </row>
    <row r="1182" spans="1:11" x14ac:dyDescent="0.25">
      <c r="A1182" s="58">
        <v>94035</v>
      </c>
      <c r="B1182" s="58" t="s">
        <v>23</v>
      </c>
      <c r="C1182" s="10" t="s">
        <v>130</v>
      </c>
      <c r="K1182" s="14"/>
    </row>
    <row r="1183" spans="1:11" x14ac:dyDescent="0.25">
      <c r="A1183">
        <v>94037</v>
      </c>
      <c r="B1183" t="s">
        <v>23</v>
      </c>
      <c r="C1183" s="10">
        <v>1</v>
      </c>
      <c r="D1183" s="11">
        <v>3</v>
      </c>
      <c r="K1183" s="14"/>
    </row>
    <row r="1184" spans="1:11" x14ac:dyDescent="0.25">
      <c r="A1184">
        <v>94038</v>
      </c>
      <c r="B1184" t="s">
        <v>23</v>
      </c>
      <c r="C1184" s="10">
        <v>1</v>
      </c>
      <c r="D1184" s="11">
        <v>3</v>
      </c>
      <c r="K1184" s="14"/>
    </row>
    <row r="1185" spans="1:11" x14ac:dyDescent="0.25">
      <c r="A1185" s="58">
        <v>94039</v>
      </c>
      <c r="B1185" s="58" t="s">
        <v>23</v>
      </c>
      <c r="C1185" s="10" t="s">
        <v>130</v>
      </c>
      <c r="K1185" s="14"/>
    </row>
    <row r="1186" spans="1:11" x14ac:dyDescent="0.25">
      <c r="A1186">
        <v>94040</v>
      </c>
      <c r="B1186" t="s">
        <v>23</v>
      </c>
      <c r="C1186" s="10">
        <v>1</v>
      </c>
      <c r="D1186" s="11">
        <v>4</v>
      </c>
      <c r="K1186" s="14"/>
    </row>
    <row r="1187" spans="1:11" x14ac:dyDescent="0.25">
      <c r="A1187">
        <v>94041</v>
      </c>
      <c r="B1187" t="s">
        <v>23</v>
      </c>
      <c r="C1187" s="10">
        <v>1</v>
      </c>
      <c r="D1187" s="11">
        <v>4</v>
      </c>
      <c r="K1187" s="14"/>
    </row>
    <row r="1188" spans="1:11" x14ac:dyDescent="0.25">
      <c r="A1188" s="58">
        <v>94042</v>
      </c>
      <c r="B1188" s="58" t="s">
        <v>23</v>
      </c>
      <c r="C1188" s="10" t="s">
        <v>130</v>
      </c>
      <c r="K1188" s="14"/>
    </row>
    <row r="1189" spans="1:11" x14ac:dyDescent="0.25">
      <c r="A1189">
        <v>94043</v>
      </c>
      <c r="B1189" t="s">
        <v>23</v>
      </c>
      <c r="C1189" s="10">
        <v>1</v>
      </c>
      <c r="D1189" s="11">
        <v>4</v>
      </c>
      <c r="K1189" s="14"/>
    </row>
    <row r="1190" spans="1:11" x14ac:dyDescent="0.25">
      <c r="A1190">
        <v>94044</v>
      </c>
      <c r="B1190" t="s">
        <v>23</v>
      </c>
      <c r="C1190" s="10">
        <v>1</v>
      </c>
      <c r="D1190" s="11">
        <v>3</v>
      </c>
      <c r="K1190" s="14"/>
    </row>
    <row r="1191" spans="1:11" x14ac:dyDescent="0.25">
      <c r="A1191">
        <v>94060</v>
      </c>
      <c r="B1191" t="s">
        <v>23</v>
      </c>
      <c r="C1191" s="10">
        <v>0.57208917372940427</v>
      </c>
      <c r="D1191" s="11">
        <v>3</v>
      </c>
      <c r="K1191" s="14"/>
    </row>
    <row r="1192" spans="1:11" x14ac:dyDescent="0.25">
      <c r="A1192">
        <v>94060</v>
      </c>
      <c r="B1192" t="s">
        <v>18</v>
      </c>
      <c r="C1192" s="10">
        <v>0.42791082627059573</v>
      </c>
      <c r="D1192" s="11">
        <v>3</v>
      </c>
      <c r="K1192" s="14"/>
    </row>
    <row r="1193" spans="1:11" x14ac:dyDescent="0.25">
      <c r="A1193">
        <v>94061</v>
      </c>
      <c r="B1193" t="s">
        <v>23</v>
      </c>
      <c r="C1193" s="10">
        <v>1</v>
      </c>
      <c r="D1193" s="11">
        <v>3</v>
      </c>
      <c r="K1193" s="14"/>
    </row>
    <row r="1194" spans="1:11" x14ac:dyDescent="0.25">
      <c r="A1194">
        <v>94062</v>
      </c>
      <c r="B1194" t="s">
        <v>23</v>
      </c>
      <c r="C1194" s="10">
        <v>1</v>
      </c>
      <c r="D1194" s="11">
        <v>3</v>
      </c>
      <c r="K1194" s="14"/>
    </row>
    <row r="1195" spans="1:11" x14ac:dyDescent="0.25">
      <c r="A1195">
        <v>94063</v>
      </c>
      <c r="B1195" t="s">
        <v>23</v>
      </c>
      <c r="C1195" s="10">
        <v>1</v>
      </c>
      <c r="D1195" s="11">
        <v>3</v>
      </c>
      <c r="K1195" s="14"/>
    </row>
    <row r="1196" spans="1:11" x14ac:dyDescent="0.25">
      <c r="A1196" s="58">
        <v>94064</v>
      </c>
      <c r="B1196" s="58" t="s">
        <v>23</v>
      </c>
      <c r="C1196" s="10" t="s">
        <v>130</v>
      </c>
      <c r="K1196" s="14"/>
    </row>
    <row r="1197" spans="1:11" x14ac:dyDescent="0.25">
      <c r="A1197">
        <v>94065</v>
      </c>
      <c r="B1197" t="s">
        <v>23</v>
      </c>
      <c r="C1197" s="10">
        <v>1</v>
      </c>
      <c r="D1197" s="11">
        <v>3</v>
      </c>
      <c r="K1197" s="14"/>
    </row>
    <row r="1198" spans="1:11" x14ac:dyDescent="0.25">
      <c r="A1198">
        <v>94066</v>
      </c>
      <c r="B1198" t="s">
        <v>23</v>
      </c>
      <c r="C1198" s="10">
        <v>1</v>
      </c>
      <c r="D1198" s="11">
        <v>3</v>
      </c>
      <c r="K1198" s="14"/>
    </row>
    <row r="1199" spans="1:11" x14ac:dyDescent="0.25">
      <c r="A1199">
        <v>94070</v>
      </c>
      <c r="B1199" t="s">
        <v>23</v>
      </c>
      <c r="C1199" s="10">
        <v>1</v>
      </c>
      <c r="D1199" s="11">
        <v>3</v>
      </c>
      <c r="K1199" s="14"/>
    </row>
    <row r="1200" spans="1:11" x14ac:dyDescent="0.25">
      <c r="A1200">
        <v>94074</v>
      </c>
      <c r="B1200" t="s">
        <v>23</v>
      </c>
      <c r="C1200" s="10">
        <v>1</v>
      </c>
      <c r="D1200" s="11">
        <v>3</v>
      </c>
      <c r="K1200" s="14"/>
    </row>
    <row r="1201" spans="1:11" x14ac:dyDescent="0.25">
      <c r="A1201">
        <v>94080</v>
      </c>
      <c r="B1201" t="s">
        <v>23</v>
      </c>
      <c r="C1201" s="10">
        <v>1</v>
      </c>
      <c r="D1201" s="11">
        <v>3</v>
      </c>
      <c r="K1201" s="14"/>
    </row>
    <row r="1202" spans="1:11" x14ac:dyDescent="0.25">
      <c r="A1202" s="58">
        <v>94083</v>
      </c>
      <c r="B1202" s="58" t="s">
        <v>23</v>
      </c>
      <c r="C1202" s="10" t="s">
        <v>130</v>
      </c>
      <c r="K1202" s="14"/>
    </row>
    <row r="1203" spans="1:11" x14ac:dyDescent="0.25">
      <c r="A1203">
        <v>94085</v>
      </c>
      <c r="B1203" t="s">
        <v>23</v>
      </c>
      <c r="C1203" s="10">
        <v>1</v>
      </c>
      <c r="D1203" s="11">
        <v>4</v>
      </c>
      <c r="K1203" s="14"/>
    </row>
    <row r="1204" spans="1:11" x14ac:dyDescent="0.25">
      <c r="A1204">
        <v>94086</v>
      </c>
      <c r="B1204" t="s">
        <v>23</v>
      </c>
      <c r="C1204" s="10">
        <v>1</v>
      </c>
      <c r="D1204" s="11">
        <v>4</v>
      </c>
      <c r="K1204" s="14"/>
    </row>
    <row r="1205" spans="1:11" x14ac:dyDescent="0.25">
      <c r="A1205">
        <v>94087</v>
      </c>
      <c r="B1205" t="s">
        <v>23</v>
      </c>
      <c r="C1205" s="10">
        <v>1</v>
      </c>
      <c r="D1205" s="11">
        <v>4</v>
      </c>
      <c r="K1205" s="14"/>
    </row>
    <row r="1206" spans="1:11" x14ac:dyDescent="0.25">
      <c r="A1206" s="58">
        <v>94088</v>
      </c>
      <c r="B1206" s="58" t="s">
        <v>23</v>
      </c>
      <c r="C1206" s="10" t="s">
        <v>130</v>
      </c>
      <c r="K1206" s="14"/>
    </row>
    <row r="1207" spans="1:11" x14ac:dyDescent="0.25">
      <c r="A1207">
        <v>94089</v>
      </c>
      <c r="B1207" t="s">
        <v>23</v>
      </c>
      <c r="C1207" s="10">
        <v>1</v>
      </c>
      <c r="D1207" s="11">
        <v>4</v>
      </c>
      <c r="K1207" s="14"/>
    </row>
    <row r="1208" spans="1:11" x14ac:dyDescent="0.25">
      <c r="A1208" s="58">
        <v>94101</v>
      </c>
      <c r="B1208" s="58" t="s">
        <v>23</v>
      </c>
      <c r="C1208" s="10" t="s">
        <v>130</v>
      </c>
      <c r="K1208" s="14"/>
    </row>
    <row r="1209" spans="1:11" x14ac:dyDescent="0.25">
      <c r="A1209">
        <v>94102</v>
      </c>
      <c r="B1209" t="s">
        <v>23</v>
      </c>
      <c r="C1209" s="10">
        <v>1</v>
      </c>
      <c r="D1209" s="11">
        <v>3</v>
      </c>
      <c r="K1209" s="14"/>
    </row>
    <row r="1210" spans="1:11" x14ac:dyDescent="0.25">
      <c r="A1210">
        <v>94103</v>
      </c>
      <c r="B1210" t="s">
        <v>23</v>
      </c>
      <c r="C1210" s="10">
        <v>1</v>
      </c>
      <c r="D1210" s="11">
        <v>3</v>
      </c>
      <c r="K1210" s="14"/>
    </row>
    <row r="1211" spans="1:11" x14ac:dyDescent="0.25">
      <c r="A1211">
        <v>94104</v>
      </c>
      <c r="B1211" t="s">
        <v>23</v>
      </c>
      <c r="C1211" s="10">
        <v>1</v>
      </c>
      <c r="D1211" s="11">
        <v>3</v>
      </c>
      <c r="K1211" s="14"/>
    </row>
    <row r="1212" spans="1:11" x14ac:dyDescent="0.25">
      <c r="A1212">
        <v>94105</v>
      </c>
      <c r="B1212" t="s">
        <v>23</v>
      </c>
      <c r="C1212" s="10">
        <v>1</v>
      </c>
      <c r="D1212" s="11">
        <v>3</v>
      </c>
      <c r="K1212" s="14"/>
    </row>
    <row r="1213" spans="1:11" x14ac:dyDescent="0.25">
      <c r="A1213">
        <v>94107</v>
      </c>
      <c r="B1213" t="s">
        <v>23</v>
      </c>
      <c r="C1213" s="10">
        <v>1</v>
      </c>
      <c r="D1213" s="11">
        <v>3</v>
      </c>
      <c r="K1213" s="14"/>
    </row>
    <row r="1214" spans="1:11" x14ac:dyDescent="0.25">
      <c r="A1214">
        <v>94108</v>
      </c>
      <c r="B1214" t="s">
        <v>23</v>
      </c>
      <c r="C1214" s="10">
        <v>1</v>
      </c>
      <c r="D1214" s="11">
        <v>3</v>
      </c>
      <c r="K1214" s="14"/>
    </row>
    <row r="1215" spans="1:11" x14ac:dyDescent="0.25">
      <c r="A1215">
        <v>94109</v>
      </c>
      <c r="B1215" t="s">
        <v>23</v>
      </c>
      <c r="C1215" s="10">
        <v>1</v>
      </c>
      <c r="D1215" s="11">
        <v>3</v>
      </c>
      <c r="K1215" s="14"/>
    </row>
    <row r="1216" spans="1:11" x14ac:dyDescent="0.25">
      <c r="A1216">
        <v>94110</v>
      </c>
      <c r="B1216" t="s">
        <v>23</v>
      </c>
      <c r="C1216" s="10">
        <v>1</v>
      </c>
      <c r="D1216" s="11">
        <v>3</v>
      </c>
      <c r="K1216" s="14"/>
    </row>
    <row r="1217" spans="1:11" x14ac:dyDescent="0.25">
      <c r="A1217">
        <v>94111</v>
      </c>
      <c r="B1217" t="s">
        <v>23</v>
      </c>
      <c r="C1217" s="10">
        <v>1</v>
      </c>
      <c r="D1217" s="11">
        <v>3</v>
      </c>
      <c r="K1217" s="14"/>
    </row>
    <row r="1218" spans="1:11" x14ac:dyDescent="0.25">
      <c r="A1218">
        <v>94112</v>
      </c>
      <c r="B1218" t="s">
        <v>23</v>
      </c>
      <c r="C1218" s="10">
        <v>1</v>
      </c>
      <c r="D1218" s="11">
        <v>3</v>
      </c>
      <c r="K1218" s="14"/>
    </row>
    <row r="1219" spans="1:11" x14ac:dyDescent="0.25">
      <c r="A1219">
        <v>94114</v>
      </c>
      <c r="B1219" t="s">
        <v>23</v>
      </c>
      <c r="C1219" s="10">
        <v>1</v>
      </c>
      <c r="D1219" s="11">
        <v>3</v>
      </c>
      <c r="K1219" s="14"/>
    </row>
    <row r="1220" spans="1:11" x14ac:dyDescent="0.25">
      <c r="A1220">
        <v>94115</v>
      </c>
      <c r="B1220" t="s">
        <v>23</v>
      </c>
      <c r="C1220" s="10">
        <v>1</v>
      </c>
      <c r="D1220" s="11">
        <v>3</v>
      </c>
      <c r="K1220" s="14"/>
    </row>
    <row r="1221" spans="1:11" x14ac:dyDescent="0.25">
      <c r="A1221">
        <v>94116</v>
      </c>
      <c r="B1221" t="s">
        <v>23</v>
      </c>
      <c r="C1221" s="10">
        <v>1</v>
      </c>
      <c r="D1221" s="11">
        <v>3</v>
      </c>
      <c r="K1221" s="14"/>
    </row>
    <row r="1222" spans="1:11" x14ac:dyDescent="0.25">
      <c r="A1222">
        <v>94117</v>
      </c>
      <c r="B1222" t="s">
        <v>23</v>
      </c>
      <c r="C1222" s="10">
        <v>1</v>
      </c>
      <c r="D1222" s="11">
        <v>3</v>
      </c>
      <c r="K1222" s="14"/>
    </row>
    <row r="1223" spans="1:11" x14ac:dyDescent="0.25">
      <c r="A1223">
        <v>94118</v>
      </c>
      <c r="B1223" t="s">
        <v>23</v>
      </c>
      <c r="C1223" s="10">
        <v>1</v>
      </c>
      <c r="D1223" s="11">
        <v>3</v>
      </c>
      <c r="K1223" s="14"/>
    </row>
    <row r="1224" spans="1:11" x14ac:dyDescent="0.25">
      <c r="A1224" s="58">
        <v>94119</v>
      </c>
      <c r="B1224" s="58" t="s">
        <v>23</v>
      </c>
      <c r="C1224" s="10" t="s">
        <v>130</v>
      </c>
      <c r="K1224" s="14"/>
    </row>
    <row r="1225" spans="1:11" x14ac:dyDescent="0.25">
      <c r="A1225" s="58">
        <v>94120</v>
      </c>
      <c r="B1225" s="58" t="s">
        <v>23</v>
      </c>
      <c r="C1225" s="10" t="s">
        <v>130</v>
      </c>
      <c r="K1225" s="14"/>
    </row>
    <row r="1226" spans="1:11" x14ac:dyDescent="0.25">
      <c r="A1226">
        <v>94121</v>
      </c>
      <c r="B1226" t="s">
        <v>23</v>
      </c>
      <c r="C1226" s="10">
        <v>1</v>
      </c>
      <c r="D1226" s="11">
        <v>3</v>
      </c>
      <c r="K1226" s="14"/>
    </row>
    <row r="1227" spans="1:11" x14ac:dyDescent="0.25">
      <c r="A1227">
        <v>94122</v>
      </c>
      <c r="B1227" t="s">
        <v>23</v>
      </c>
      <c r="C1227" s="10">
        <v>1</v>
      </c>
      <c r="D1227" s="11">
        <v>3</v>
      </c>
      <c r="K1227" s="14"/>
    </row>
    <row r="1228" spans="1:11" x14ac:dyDescent="0.25">
      <c r="A1228">
        <v>94123</v>
      </c>
      <c r="B1228" t="s">
        <v>23</v>
      </c>
      <c r="C1228" s="10">
        <v>1</v>
      </c>
      <c r="D1228" s="11">
        <v>3</v>
      </c>
      <c r="K1228" s="14"/>
    </row>
    <row r="1229" spans="1:11" x14ac:dyDescent="0.25">
      <c r="A1229">
        <v>94124</v>
      </c>
      <c r="B1229" t="s">
        <v>23</v>
      </c>
      <c r="C1229" s="10">
        <v>1</v>
      </c>
      <c r="D1229" s="11">
        <v>3</v>
      </c>
      <c r="K1229" s="14"/>
    </row>
    <row r="1230" spans="1:11" x14ac:dyDescent="0.25">
      <c r="A1230" s="58">
        <v>94125</v>
      </c>
      <c r="B1230" s="58" t="s">
        <v>23</v>
      </c>
      <c r="C1230" s="10" t="s">
        <v>130</v>
      </c>
      <c r="K1230" s="14"/>
    </row>
    <row r="1231" spans="1:11" x14ac:dyDescent="0.25">
      <c r="A1231" s="58">
        <v>94126</v>
      </c>
      <c r="B1231" s="58" t="s">
        <v>23</v>
      </c>
      <c r="C1231" s="10" t="s">
        <v>130</v>
      </c>
      <c r="K1231" s="14"/>
    </row>
    <row r="1232" spans="1:11" x14ac:dyDescent="0.25">
      <c r="A1232">
        <v>94127</v>
      </c>
      <c r="B1232" t="s">
        <v>23</v>
      </c>
      <c r="C1232" s="10">
        <v>1</v>
      </c>
      <c r="D1232" s="11">
        <v>3</v>
      </c>
      <c r="K1232" s="14"/>
    </row>
    <row r="1233" spans="1:11" x14ac:dyDescent="0.25">
      <c r="A1233">
        <v>94128</v>
      </c>
      <c r="B1233" t="s">
        <v>23</v>
      </c>
      <c r="C1233" s="10">
        <v>1</v>
      </c>
      <c r="D1233" s="11">
        <v>3</v>
      </c>
      <c r="K1233" s="14"/>
    </row>
    <row r="1234" spans="1:11" x14ac:dyDescent="0.25">
      <c r="A1234">
        <v>94129</v>
      </c>
      <c r="B1234" t="s">
        <v>23</v>
      </c>
      <c r="C1234" s="10">
        <v>1</v>
      </c>
      <c r="D1234" s="11">
        <v>3</v>
      </c>
      <c r="K1234" s="14"/>
    </row>
    <row r="1235" spans="1:11" x14ac:dyDescent="0.25">
      <c r="A1235">
        <v>94130</v>
      </c>
      <c r="B1235" t="s">
        <v>23</v>
      </c>
      <c r="C1235" s="10">
        <v>1</v>
      </c>
      <c r="D1235" s="11">
        <v>3</v>
      </c>
      <c r="K1235" s="14"/>
    </row>
    <row r="1236" spans="1:11" x14ac:dyDescent="0.25">
      <c r="A1236">
        <v>94131</v>
      </c>
      <c r="B1236" t="s">
        <v>23</v>
      </c>
      <c r="C1236" s="10">
        <v>1</v>
      </c>
      <c r="D1236" s="11">
        <v>3</v>
      </c>
      <c r="K1236" s="14"/>
    </row>
    <row r="1237" spans="1:11" x14ac:dyDescent="0.25">
      <c r="A1237">
        <v>94132</v>
      </c>
      <c r="B1237" t="s">
        <v>23</v>
      </c>
      <c r="C1237" s="10">
        <v>1</v>
      </c>
      <c r="D1237" s="11">
        <v>3</v>
      </c>
      <c r="K1237" s="14"/>
    </row>
    <row r="1238" spans="1:11" x14ac:dyDescent="0.25">
      <c r="A1238">
        <v>94133</v>
      </c>
      <c r="B1238" t="s">
        <v>23</v>
      </c>
      <c r="C1238" s="10">
        <v>1</v>
      </c>
      <c r="D1238" s="11">
        <v>3</v>
      </c>
      <c r="K1238" s="14"/>
    </row>
    <row r="1239" spans="1:11" x14ac:dyDescent="0.25">
      <c r="A1239">
        <v>94134</v>
      </c>
      <c r="B1239" t="s">
        <v>23</v>
      </c>
      <c r="C1239" s="10">
        <v>1</v>
      </c>
      <c r="D1239" s="11">
        <v>3</v>
      </c>
      <c r="K1239" s="14"/>
    </row>
    <row r="1240" spans="1:11" x14ac:dyDescent="0.25">
      <c r="A1240" s="58">
        <v>94137</v>
      </c>
      <c r="B1240" s="58" t="s">
        <v>23</v>
      </c>
      <c r="C1240" s="10" t="s">
        <v>130</v>
      </c>
      <c r="K1240" s="14"/>
    </row>
    <row r="1241" spans="1:11" x14ac:dyDescent="0.25">
      <c r="A1241" s="58">
        <v>94139</v>
      </c>
      <c r="B1241" s="58" t="s">
        <v>23</v>
      </c>
      <c r="C1241" s="10" t="s">
        <v>130</v>
      </c>
      <c r="K1241" s="14"/>
    </row>
    <row r="1242" spans="1:11" x14ac:dyDescent="0.25">
      <c r="A1242" s="58">
        <v>94140</v>
      </c>
      <c r="B1242" s="58" t="s">
        <v>23</v>
      </c>
      <c r="C1242" s="10" t="s">
        <v>130</v>
      </c>
      <c r="K1242" s="14"/>
    </row>
    <row r="1243" spans="1:11" x14ac:dyDescent="0.25">
      <c r="A1243" s="58">
        <v>94141</v>
      </c>
      <c r="B1243" s="58" t="s">
        <v>23</v>
      </c>
      <c r="C1243" s="10" t="s">
        <v>130</v>
      </c>
      <c r="K1243" s="14"/>
    </row>
    <row r="1244" spans="1:11" x14ac:dyDescent="0.25">
      <c r="A1244" s="58">
        <v>94142</v>
      </c>
      <c r="B1244" s="58" t="s">
        <v>23</v>
      </c>
      <c r="C1244" s="10" t="s">
        <v>130</v>
      </c>
      <c r="K1244" s="14"/>
    </row>
    <row r="1245" spans="1:11" x14ac:dyDescent="0.25">
      <c r="A1245" s="58">
        <v>94143</v>
      </c>
      <c r="B1245" s="58" t="s">
        <v>23</v>
      </c>
      <c r="C1245" s="10" t="s">
        <v>130</v>
      </c>
      <c r="K1245" s="14"/>
    </row>
    <row r="1246" spans="1:11" x14ac:dyDescent="0.25">
      <c r="A1246" s="58">
        <v>94144</v>
      </c>
      <c r="B1246" s="58" t="s">
        <v>23</v>
      </c>
      <c r="C1246" s="10" t="s">
        <v>130</v>
      </c>
      <c r="K1246" s="14"/>
    </row>
    <row r="1247" spans="1:11" x14ac:dyDescent="0.25">
      <c r="A1247" s="58">
        <v>94145</v>
      </c>
      <c r="B1247" s="58" t="s">
        <v>23</v>
      </c>
      <c r="C1247" s="10" t="s">
        <v>130</v>
      </c>
      <c r="K1247" s="14"/>
    </row>
    <row r="1248" spans="1:11" x14ac:dyDescent="0.25">
      <c r="A1248" s="58">
        <v>94146</v>
      </c>
      <c r="B1248" s="58" t="s">
        <v>23</v>
      </c>
      <c r="C1248" s="10" t="s">
        <v>130</v>
      </c>
      <c r="K1248" s="14"/>
    </row>
    <row r="1249" spans="1:11" x14ac:dyDescent="0.25">
      <c r="A1249" s="58">
        <v>94147</v>
      </c>
      <c r="B1249" s="58" t="s">
        <v>23</v>
      </c>
      <c r="C1249" s="10" t="s">
        <v>130</v>
      </c>
      <c r="K1249" s="14"/>
    </row>
    <row r="1250" spans="1:11" x14ac:dyDescent="0.25">
      <c r="A1250" s="58">
        <v>94151</v>
      </c>
      <c r="B1250" s="58" t="s">
        <v>23</v>
      </c>
      <c r="C1250" s="10" t="s">
        <v>130</v>
      </c>
      <c r="K1250" s="14"/>
    </row>
    <row r="1251" spans="1:11" x14ac:dyDescent="0.25">
      <c r="A1251" s="58">
        <v>94156</v>
      </c>
      <c r="B1251" s="58" t="s">
        <v>23</v>
      </c>
      <c r="C1251" s="10" t="s">
        <v>130</v>
      </c>
      <c r="K1251" s="14"/>
    </row>
    <row r="1252" spans="1:11" x14ac:dyDescent="0.25">
      <c r="A1252">
        <v>94158</v>
      </c>
      <c r="B1252" t="s">
        <v>23</v>
      </c>
      <c r="C1252" s="10">
        <v>1</v>
      </c>
      <c r="D1252" s="11">
        <v>3</v>
      </c>
      <c r="K1252" s="14"/>
    </row>
    <row r="1253" spans="1:11" x14ac:dyDescent="0.25">
      <c r="A1253" s="58">
        <v>94159</v>
      </c>
      <c r="B1253" s="58" t="s">
        <v>23</v>
      </c>
      <c r="C1253" s="10" t="s">
        <v>130</v>
      </c>
      <c r="K1253" s="14"/>
    </row>
    <row r="1254" spans="1:11" x14ac:dyDescent="0.25">
      <c r="A1254" s="58">
        <v>94160</v>
      </c>
      <c r="B1254" s="58" t="s">
        <v>23</v>
      </c>
      <c r="C1254" s="10" t="s">
        <v>130</v>
      </c>
      <c r="K1254" s="14"/>
    </row>
    <row r="1255" spans="1:11" x14ac:dyDescent="0.25">
      <c r="A1255" s="58">
        <v>94161</v>
      </c>
      <c r="B1255" s="58" t="s">
        <v>23</v>
      </c>
      <c r="C1255" s="10" t="s">
        <v>130</v>
      </c>
      <c r="K1255" s="14"/>
    </row>
    <row r="1256" spans="1:11" x14ac:dyDescent="0.25">
      <c r="A1256" s="58">
        <v>94162</v>
      </c>
      <c r="B1256" s="58" t="s">
        <v>23</v>
      </c>
      <c r="C1256" s="10" t="s">
        <v>130</v>
      </c>
      <c r="K1256" s="14"/>
    </row>
    <row r="1257" spans="1:11" x14ac:dyDescent="0.25">
      <c r="A1257" s="58">
        <v>94163</v>
      </c>
      <c r="B1257" s="58" t="s">
        <v>23</v>
      </c>
      <c r="C1257" s="10" t="s">
        <v>130</v>
      </c>
      <c r="K1257" s="14"/>
    </row>
    <row r="1258" spans="1:11" x14ac:dyDescent="0.25">
      <c r="A1258" s="58">
        <v>94164</v>
      </c>
      <c r="B1258" s="58" t="s">
        <v>23</v>
      </c>
      <c r="C1258" s="10" t="s">
        <v>130</v>
      </c>
      <c r="K1258" s="14"/>
    </row>
    <row r="1259" spans="1:11" x14ac:dyDescent="0.25">
      <c r="A1259" s="58">
        <v>94172</v>
      </c>
      <c r="B1259" s="58" t="s">
        <v>23</v>
      </c>
      <c r="C1259" s="10" t="s">
        <v>130</v>
      </c>
      <c r="K1259" s="14"/>
    </row>
    <row r="1260" spans="1:11" x14ac:dyDescent="0.25">
      <c r="A1260" s="58">
        <v>94177</v>
      </c>
      <c r="B1260" s="58" t="s">
        <v>23</v>
      </c>
      <c r="C1260" s="10" t="s">
        <v>130</v>
      </c>
      <c r="K1260" s="14"/>
    </row>
    <row r="1261" spans="1:11" x14ac:dyDescent="0.25">
      <c r="A1261" s="58">
        <v>94188</v>
      </c>
      <c r="B1261" s="58" t="s">
        <v>23</v>
      </c>
      <c r="C1261" s="10" t="s">
        <v>130</v>
      </c>
      <c r="K1261" s="14"/>
    </row>
    <row r="1262" spans="1:11" x14ac:dyDescent="0.25">
      <c r="A1262" s="58">
        <v>94203</v>
      </c>
      <c r="B1262" s="58" t="s">
        <v>22</v>
      </c>
      <c r="C1262" s="10" t="s">
        <v>130</v>
      </c>
      <c r="K1262" s="14"/>
    </row>
    <row r="1263" spans="1:11" x14ac:dyDescent="0.25">
      <c r="A1263" s="58">
        <v>94204</v>
      </c>
      <c r="B1263" s="58" t="s">
        <v>22</v>
      </c>
      <c r="C1263" s="10" t="s">
        <v>130</v>
      </c>
      <c r="K1263" s="14"/>
    </row>
    <row r="1264" spans="1:11" x14ac:dyDescent="0.25">
      <c r="A1264" s="58">
        <v>94205</v>
      </c>
      <c r="B1264" s="58" t="s">
        <v>22</v>
      </c>
      <c r="C1264" s="10" t="s">
        <v>130</v>
      </c>
      <c r="K1264" s="14"/>
    </row>
    <row r="1265" spans="1:11" x14ac:dyDescent="0.25">
      <c r="A1265" s="58">
        <v>94206</v>
      </c>
      <c r="B1265" s="58" t="s">
        <v>22</v>
      </c>
      <c r="C1265" s="10" t="s">
        <v>130</v>
      </c>
      <c r="K1265" s="14"/>
    </row>
    <row r="1266" spans="1:11" x14ac:dyDescent="0.25">
      <c r="A1266" s="58">
        <v>94207</v>
      </c>
      <c r="B1266" s="58" t="s">
        <v>22</v>
      </c>
      <c r="C1266" s="10" t="s">
        <v>130</v>
      </c>
      <c r="K1266" s="14"/>
    </row>
    <row r="1267" spans="1:11" x14ac:dyDescent="0.25">
      <c r="A1267" s="58">
        <v>94208</v>
      </c>
      <c r="B1267" s="58" t="s">
        <v>22</v>
      </c>
      <c r="C1267" s="10" t="s">
        <v>130</v>
      </c>
      <c r="K1267" s="14"/>
    </row>
    <row r="1268" spans="1:11" x14ac:dyDescent="0.25">
      <c r="A1268" s="58">
        <v>94209</v>
      </c>
      <c r="B1268" s="58" t="s">
        <v>22</v>
      </c>
      <c r="C1268" s="10" t="s">
        <v>130</v>
      </c>
      <c r="K1268" s="14"/>
    </row>
    <row r="1269" spans="1:11" x14ac:dyDescent="0.25">
      <c r="A1269" s="58">
        <v>94211</v>
      </c>
      <c r="B1269" s="58" t="s">
        <v>22</v>
      </c>
      <c r="C1269" s="10" t="s">
        <v>130</v>
      </c>
      <c r="K1269" s="14"/>
    </row>
    <row r="1270" spans="1:11" x14ac:dyDescent="0.25">
      <c r="A1270" s="58">
        <v>94229</v>
      </c>
      <c r="B1270" s="58" t="s">
        <v>22</v>
      </c>
      <c r="C1270" s="10" t="s">
        <v>130</v>
      </c>
      <c r="K1270" s="14"/>
    </row>
    <row r="1271" spans="1:11" x14ac:dyDescent="0.25">
      <c r="A1271" s="58">
        <v>94230</v>
      </c>
      <c r="B1271" s="58" t="s">
        <v>22</v>
      </c>
      <c r="C1271" s="10" t="s">
        <v>130</v>
      </c>
      <c r="K1271" s="14"/>
    </row>
    <row r="1272" spans="1:11" x14ac:dyDescent="0.25">
      <c r="A1272" s="58">
        <v>94232</v>
      </c>
      <c r="B1272" s="58" t="s">
        <v>22</v>
      </c>
      <c r="C1272" s="10" t="s">
        <v>130</v>
      </c>
      <c r="K1272" s="14"/>
    </row>
    <row r="1273" spans="1:11" x14ac:dyDescent="0.25">
      <c r="A1273" s="58">
        <v>94234</v>
      </c>
      <c r="B1273" s="58" t="s">
        <v>22</v>
      </c>
      <c r="C1273" s="10" t="s">
        <v>130</v>
      </c>
      <c r="K1273" s="14"/>
    </row>
    <row r="1274" spans="1:11" x14ac:dyDescent="0.25">
      <c r="A1274" s="58">
        <v>94235</v>
      </c>
      <c r="B1274" s="58" t="s">
        <v>22</v>
      </c>
      <c r="C1274" s="10" t="s">
        <v>130</v>
      </c>
      <c r="K1274" s="14"/>
    </row>
    <row r="1275" spans="1:11" x14ac:dyDescent="0.25">
      <c r="A1275" s="58">
        <v>94236</v>
      </c>
      <c r="B1275" s="58" t="s">
        <v>22</v>
      </c>
      <c r="C1275" s="10" t="s">
        <v>130</v>
      </c>
      <c r="K1275" s="14"/>
    </row>
    <row r="1276" spans="1:11" x14ac:dyDescent="0.25">
      <c r="A1276" s="58">
        <v>94237</v>
      </c>
      <c r="B1276" s="58" t="s">
        <v>22</v>
      </c>
      <c r="C1276" s="10" t="s">
        <v>130</v>
      </c>
      <c r="K1276" s="14"/>
    </row>
    <row r="1277" spans="1:11" x14ac:dyDescent="0.25">
      <c r="A1277" s="58">
        <v>94239</v>
      </c>
      <c r="B1277" s="58" t="s">
        <v>22</v>
      </c>
      <c r="C1277" s="10" t="s">
        <v>130</v>
      </c>
      <c r="K1277" s="14"/>
    </row>
    <row r="1278" spans="1:11" x14ac:dyDescent="0.25">
      <c r="A1278" s="58">
        <v>94240</v>
      </c>
      <c r="B1278" s="58" t="s">
        <v>22</v>
      </c>
      <c r="C1278" s="10" t="s">
        <v>130</v>
      </c>
      <c r="K1278" s="14"/>
    </row>
    <row r="1279" spans="1:11" x14ac:dyDescent="0.25">
      <c r="A1279" s="58">
        <v>94244</v>
      </c>
      <c r="B1279" s="58" t="s">
        <v>22</v>
      </c>
      <c r="C1279" s="10" t="s">
        <v>130</v>
      </c>
      <c r="K1279" s="14"/>
    </row>
    <row r="1280" spans="1:11" x14ac:dyDescent="0.25">
      <c r="A1280" s="58">
        <v>94246</v>
      </c>
      <c r="B1280" s="58" t="s">
        <v>22</v>
      </c>
      <c r="C1280" s="10" t="s">
        <v>130</v>
      </c>
      <c r="K1280" s="14"/>
    </row>
    <row r="1281" spans="1:11" x14ac:dyDescent="0.25">
      <c r="A1281" s="58">
        <v>94247</v>
      </c>
      <c r="B1281" s="58" t="s">
        <v>22</v>
      </c>
      <c r="C1281" s="10" t="s">
        <v>130</v>
      </c>
      <c r="K1281" s="14"/>
    </row>
    <row r="1282" spans="1:11" x14ac:dyDescent="0.25">
      <c r="A1282" s="58">
        <v>94248</v>
      </c>
      <c r="B1282" s="58" t="s">
        <v>22</v>
      </c>
      <c r="C1282" s="10" t="s">
        <v>130</v>
      </c>
      <c r="K1282" s="14"/>
    </row>
    <row r="1283" spans="1:11" x14ac:dyDescent="0.25">
      <c r="A1283" s="58">
        <v>94249</v>
      </c>
      <c r="B1283" s="58" t="s">
        <v>22</v>
      </c>
      <c r="C1283" s="10" t="s">
        <v>130</v>
      </c>
      <c r="K1283" s="14"/>
    </row>
    <row r="1284" spans="1:11" x14ac:dyDescent="0.25">
      <c r="A1284" s="58">
        <v>94250</v>
      </c>
      <c r="B1284" s="58" t="s">
        <v>22</v>
      </c>
      <c r="C1284" s="10" t="s">
        <v>130</v>
      </c>
      <c r="K1284" s="14"/>
    </row>
    <row r="1285" spans="1:11" x14ac:dyDescent="0.25">
      <c r="A1285" s="58">
        <v>94252</v>
      </c>
      <c r="B1285" s="58" t="s">
        <v>22</v>
      </c>
      <c r="C1285" s="10" t="s">
        <v>130</v>
      </c>
      <c r="K1285" s="14"/>
    </row>
    <row r="1286" spans="1:11" x14ac:dyDescent="0.25">
      <c r="A1286" s="58">
        <v>94254</v>
      </c>
      <c r="B1286" s="58" t="s">
        <v>22</v>
      </c>
      <c r="C1286" s="10" t="s">
        <v>130</v>
      </c>
      <c r="K1286" s="14"/>
    </row>
    <row r="1287" spans="1:11" x14ac:dyDescent="0.25">
      <c r="A1287" s="58">
        <v>94256</v>
      </c>
      <c r="B1287" s="58" t="s">
        <v>22</v>
      </c>
      <c r="C1287" s="10" t="s">
        <v>130</v>
      </c>
      <c r="K1287" s="14"/>
    </row>
    <row r="1288" spans="1:11" x14ac:dyDescent="0.25">
      <c r="A1288" s="58">
        <v>94257</v>
      </c>
      <c r="B1288" s="58" t="s">
        <v>22</v>
      </c>
      <c r="C1288" s="10" t="s">
        <v>130</v>
      </c>
      <c r="K1288" s="14"/>
    </row>
    <row r="1289" spans="1:11" x14ac:dyDescent="0.25">
      <c r="A1289" s="58">
        <v>94258</v>
      </c>
      <c r="B1289" s="58" t="s">
        <v>22</v>
      </c>
      <c r="C1289" s="10" t="s">
        <v>130</v>
      </c>
      <c r="K1289" s="14"/>
    </row>
    <row r="1290" spans="1:11" x14ac:dyDescent="0.25">
      <c r="A1290" s="58">
        <v>94259</v>
      </c>
      <c r="B1290" s="58" t="s">
        <v>22</v>
      </c>
      <c r="C1290" s="10" t="s">
        <v>130</v>
      </c>
      <c r="K1290" s="14"/>
    </row>
    <row r="1291" spans="1:11" x14ac:dyDescent="0.25">
      <c r="A1291" s="58">
        <v>94261</v>
      </c>
      <c r="B1291" s="58" t="s">
        <v>22</v>
      </c>
      <c r="C1291" s="10" t="s">
        <v>130</v>
      </c>
      <c r="K1291" s="14"/>
    </row>
    <row r="1292" spans="1:11" x14ac:dyDescent="0.25">
      <c r="A1292" s="58">
        <v>94262</v>
      </c>
      <c r="B1292" s="58" t="s">
        <v>22</v>
      </c>
      <c r="C1292" s="10" t="s">
        <v>130</v>
      </c>
      <c r="K1292" s="14"/>
    </row>
    <row r="1293" spans="1:11" x14ac:dyDescent="0.25">
      <c r="A1293" s="58">
        <v>94263</v>
      </c>
      <c r="B1293" s="58" t="s">
        <v>22</v>
      </c>
      <c r="C1293" s="10" t="s">
        <v>130</v>
      </c>
      <c r="K1293" s="14"/>
    </row>
    <row r="1294" spans="1:11" x14ac:dyDescent="0.25">
      <c r="A1294" s="58">
        <v>94267</v>
      </c>
      <c r="B1294" s="58" t="s">
        <v>22</v>
      </c>
      <c r="C1294" s="10" t="s">
        <v>130</v>
      </c>
      <c r="K1294" s="14"/>
    </row>
    <row r="1295" spans="1:11" x14ac:dyDescent="0.25">
      <c r="A1295" s="58">
        <v>94268</v>
      </c>
      <c r="B1295" s="58" t="s">
        <v>22</v>
      </c>
      <c r="C1295" s="10" t="s">
        <v>130</v>
      </c>
      <c r="K1295" s="14"/>
    </row>
    <row r="1296" spans="1:11" x14ac:dyDescent="0.25">
      <c r="A1296" s="58">
        <v>94269</v>
      </c>
      <c r="B1296" s="58" t="s">
        <v>22</v>
      </c>
      <c r="C1296" s="10" t="s">
        <v>130</v>
      </c>
      <c r="K1296" s="14"/>
    </row>
    <row r="1297" spans="1:11" x14ac:dyDescent="0.25">
      <c r="A1297" s="58">
        <v>94271</v>
      </c>
      <c r="B1297" s="58" t="s">
        <v>22</v>
      </c>
      <c r="C1297" s="10" t="s">
        <v>130</v>
      </c>
      <c r="K1297" s="14"/>
    </row>
    <row r="1298" spans="1:11" x14ac:dyDescent="0.25">
      <c r="A1298" s="58">
        <v>94273</v>
      </c>
      <c r="B1298" s="58" t="s">
        <v>22</v>
      </c>
      <c r="C1298" s="10" t="s">
        <v>130</v>
      </c>
      <c r="K1298" s="14"/>
    </row>
    <row r="1299" spans="1:11" x14ac:dyDescent="0.25">
      <c r="A1299" s="58">
        <v>94274</v>
      </c>
      <c r="B1299" s="58" t="s">
        <v>22</v>
      </c>
      <c r="C1299" s="10" t="s">
        <v>130</v>
      </c>
      <c r="K1299" s="14"/>
    </row>
    <row r="1300" spans="1:11" x14ac:dyDescent="0.25">
      <c r="A1300" s="58">
        <v>94277</v>
      </c>
      <c r="B1300" s="58" t="s">
        <v>22</v>
      </c>
      <c r="C1300" s="10" t="s">
        <v>130</v>
      </c>
      <c r="K1300" s="14"/>
    </row>
    <row r="1301" spans="1:11" x14ac:dyDescent="0.25">
      <c r="A1301" s="58">
        <v>94278</v>
      </c>
      <c r="B1301" s="58" t="s">
        <v>22</v>
      </c>
      <c r="C1301" s="10" t="s">
        <v>130</v>
      </c>
      <c r="K1301" s="14"/>
    </row>
    <row r="1302" spans="1:11" x14ac:dyDescent="0.25">
      <c r="A1302" s="58">
        <v>94279</v>
      </c>
      <c r="B1302" s="58" t="s">
        <v>22</v>
      </c>
      <c r="C1302" s="10" t="s">
        <v>130</v>
      </c>
      <c r="K1302" s="14"/>
    </row>
    <row r="1303" spans="1:11" x14ac:dyDescent="0.25">
      <c r="A1303" s="58">
        <v>94280</v>
      </c>
      <c r="B1303" s="58" t="s">
        <v>22</v>
      </c>
      <c r="C1303" s="10" t="s">
        <v>130</v>
      </c>
      <c r="K1303" s="14"/>
    </row>
    <row r="1304" spans="1:11" x14ac:dyDescent="0.25">
      <c r="A1304" s="58">
        <v>94282</v>
      </c>
      <c r="B1304" s="58" t="s">
        <v>22</v>
      </c>
      <c r="C1304" s="10" t="s">
        <v>130</v>
      </c>
      <c r="K1304" s="14"/>
    </row>
    <row r="1305" spans="1:11" x14ac:dyDescent="0.25">
      <c r="A1305" s="58">
        <v>94283</v>
      </c>
      <c r="B1305" s="58" t="s">
        <v>22</v>
      </c>
      <c r="C1305" s="10" t="s">
        <v>130</v>
      </c>
      <c r="K1305" s="14"/>
    </row>
    <row r="1306" spans="1:11" x14ac:dyDescent="0.25">
      <c r="A1306" s="58">
        <v>94284</v>
      </c>
      <c r="B1306" s="58" t="s">
        <v>22</v>
      </c>
      <c r="C1306" s="10" t="s">
        <v>130</v>
      </c>
      <c r="K1306" s="14"/>
    </row>
    <row r="1307" spans="1:11" x14ac:dyDescent="0.25">
      <c r="A1307" s="58">
        <v>94285</v>
      </c>
      <c r="B1307" s="58" t="s">
        <v>22</v>
      </c>
      <c r="C1307" s="10" t="s">
        <v>130</v>
      </c>
      <c r="K1307" s="14"/>
    </row>
    <row r="1308" spans="1:11" x14ac:dyDescent="0.25">
      <c r="A1308" s="58">
        <v>94286</v>
      </c>
      <c r="B1308" s="58" t="s">
        <v>22</v>
      </c>
      <c r="C1308" s="10" t="s">
        <v>130</v>
      </c>
      <c r="K1308" s="14"/>
    </row>
    <row r="1309" spans="1:11" x14ac:dyDescent="0.25">
      <c r="A1309" s="58">
        <v>94287</v>
      </c>
      <c r="B1309" s="58" t="s">
        <v>22</v>
      </c>
      <c r="C1309" s="10" t="s">
        <v>130</v>
      </c>
      <c r="K1309" s="14"/>
    </row>
    <row r="1310" spans="1:11" x14ac:dyDescent="0.25">
      <c r="A1310" s="58">
        <v>94288</v>
      </c>
      <c r="B1310" s="58" t="s">
        <v>22</v>
      </c>
      <c r="C1310" s="10" t="s">
        <v>130</v>
      </c>
      <c r="K1310" s="14"/>
    </row>
    <row r="1311" spans="1:11" x14ac:dyDescent="0.25">
      <c r="A1311" s="58">
        <v>94289</v>
      </c>
      <c r="B1311" s="58" t="s">
        <v>22</v>
      </c>
      <c r="C1311" s="10" t="s">
        <v>130</v>
      </c>
      <c r="K1311" s="14"/>
    </row>
    <row r="1312" spans="1:11" x14ac:dyDescent="0.25">
      <c r="A1312" s="58">
        <v>94290</v>
      </c>
      <c r="B1312" s="58" t="s">
        <v>22</v>
      </c>
      <c r="C1312" s="10" t="s">
        <v>130</v>
      </c>
      <c r="K1312" s="14"/>
    </row>
    <row r="1313" spans="1:11" x14ac:dyDescent="0.25">
      <c r="A1313" s="58">
        <v>94291</v>
      </c>
      <c r="B1313" s="58" t="s">
        <v>22</v>
      </c>
      <c r="C1313" s="10" t="s">
        <v>130</v>
      </c>
      <c r="K1313" s="14"/>
    </row>
    <row r="1314" spans="1:11" x14ac:dyDescent="0.25">
      <c r="A1314" s="58">
        <v>94293</v>
      </c>
      <c r="B1314" s="58" t="s">
        <v>22</v>
      </c>
      <c r="C1314" s="10" t="s">
        <v>130</v>
      </c>
      <c r="K1314" s="14"/>
    </row>
    <row r="1315" spans="1:11" x14ac:dyDescent="0.25">
      <c r="A1315" s="58">
        <v>94294</v>
      </c>
      <c r="B1315" s="58" t="s">
        <v>22</v>
      </c>
      <c r="C1315" s="10" t="s">
        <v>130</v>
      </c>
      <c r="K1315" s="14"/>
    </row>
    <row r="1316" spans="1:11" x14ac:dyDescent="0.25">
      <c r="A1316" s="58">
        <v>94295</v>
      </c>
      <c r="B1316" s="58" t="s">
        <v>22</v>
      </c>
      <c r="C1316" s="10" t="s">
        <v>130</v>
      </c>
      <c r="K1316" s="14"/>
    </row>
    <row r="1317" spans="1:11" x14ac:dyDescent="0.25">
      <c r="A1317" s="58">
        <v>94296</v>
      </c>
      <c r="B1317" s="58" t="s">
        <v>22</v>
      </c>
      <c r="C1317" s="10" t="s">
        <v>130</v>
      </c>
      <c r="K1317" s="14"/>
    </row>
    <row r="1318" spans="1:11" x14ac:dyDescent="0.25">
      <c r="A1318" s="58">
        <v>94297</v>
      </c>
      <c r="B1318" s="58" t="s">
        <v>22</v>
      </c>
      <c r="C1318" s="10" t="s">
        <v>130</v>
      </c>
      <c r="K1318" s="14"/>
    </row>
    <row r="1319" spans="1:11" x14ac:dyDescent="0.25">
      <c r="A1319" s="58">
        <v>94298</v>
      </c>
      <c r="B1319" s="58" t="s">
        <v>22</v>
      </c>
      <c r="C1319" s="10" t="s">
        <v>130</v>
      </c>
      <c r="K1319" s="14"/>
    </row>
    <row r="1320" spans="1:11" x14ac:dyDescent="0.25">
      <c r="A1320">
        <v>94301</v>
      </c>
      <c r="B1320" t="s">
        <v>23</v>
      </c>
      <c r="C1320" s="10">
        <v>1</v>
      </c>
      <c r="D1320" s="11">
        <v>4</v>
      </c>
      <c r="K1320" s="14"/>
    </row>
    <row r="1321" spans="1:11" x14ac:dyDescent="0.25">
      <c r="A1321" s="58">
        <v>94302</v>
      </c>
      <c r="B1321" s="58" t="s">
        <v>23</v>
      </c>
      <c r="C1321" s="10" t="s">
        <v>130</v>
      </c>
      <c r="K1321" s="14"/>
    </row>
    <row r="1322" spans="1:11" x14ac:dyDescent="0.25">
      <c r="A1322">
        <v>94303</v>
      </c>
      <c r="B1322" t="s">
        <v>23</v>
      </c>
      <c r="C1322" s="10">
        <v>1</v>
      </c>
      <c r="D1322" s="11">
        <v>4</v>
      </c>
      <c r="K1322" s="14"/>
    </row>
    <row r="1323" spans="1:11" x14ac:dyDescent="0.25">
      <c r="A1323">
        <v>94304</v>
      </c>
      <c r="B1323" t="s">
        <v>23</v>
      </c>
      <c r="C1323" s="10">
        <v>1</v>
      </c>
      <c r="D1323" s="11">
        <v>4</v>
      </c>
      <c r="K1323" s="14"/>
    </row>
    <row r="1324" spans="1:11" x14ac:dyDescent="0.25">
      <c r="A1324">
        <v>94305</v>
      </c>
      <c r="B1324" t="s">
        <v>23</v>
      </c>
      <c r="C1324" s="10">
        <v>1</v>
      </c>
      <c r="D1324" s="11">
        <v>4</v>
      </c>
      <c r="K1324" s="14"/>
    </row>
    <row r="1325" spans="1:11" x14ac:dyDescent="0.25">
      <c r="A1325">
        <v>94306</v>
      </c>
      <c r="B1325" t="s">
        <v>23</v>
      </c>
      <c r="C1325" s="10">
        <v>1</v>
      </c>
      <c r="D1325" s="11">
        <v>4</v>
      </c>
      <c r="K1325" s="14"/>
    </row>
    <row r="1326" spans="1:11" x14ac:dyDescent="0.25">
      <c r="A1326" s="58">
        <v>94309</v>
      </c>
      <c r="B1326" s="58" t="s">
        <v>23</v>
      </c>
      <c r="C1326" s="10" t="s">
        <v>130</v>
      </c>
      <c r="K1326" s="14"/>
    </row>
    <row r="1327" spans="1:11" x14ac:dyDescent="0.25">
      <c r="A1327">
        <v>94401</v>
      </c>
      <c r="B1327" t="s">
        <v>23</v>
      </c>
      <c r="C1327" s="10">
        <v>1</v>
      </c>
      <c r="D1327" s="11">
        <v>3</v>
      </c>
      <c r="K1327" s="14"/>
    </row>
    <row r="1328" spans="1:11" x14ac:dyDescent="0.25">
      <c r="A1328">
        <v>94402</v>
      </c>
      <c r="B1328" t="s">
        <v>23</v>
      </c>
      <c r="C1328" s="10">
        <v>1</v>
      </c>
      <c r="D1328" s="11">
        <v>3</v>
      </c>
      <c r="K1328" s="14"/>
    </row>
    <row r="1329" spans="1:11" x14ac:dyDescent="0.25">
      <c r="A1329">
        <v>94403</v>
      </c>
      <c r="B1329" t="s">
        <v>23</v>
      </c>
      <c r="C1329" s="10">
        <v>1</v>
      </c>
      <c r="D1329" s="11">
        <v>3</v>
      </c>
      <c r="K1329" s="14"/>
    </row>
    <row r="1330" spans="1:11" x14ac:dyDescent="0.25">
      <c r="A1330">
        <v>94404</v>
      </c>
      <c r="B1330" t="s">
        <v>23</v>
      </c>
      <c r="C1330" s="10">
        <v>1</v>
      </c>
      <c r="D1330" s="11">
        <v>3</v>
      </c>
      <c r="K1330" s="14"/>
    </row>
    <row r="1331" spans="1:11" x14ac:dyDescent="0.25">
      <c r="A1331" s="58">
        <v>94497</v>
      </c>
      <c r="B1331" s="58" t="s">
        <v>23</v>
      </c>
      <c r="C1331" s="10" t="s">
        <v>130</v>
      </c>
      <c r="K1331" s="14"/>
    </row>
    <row r="1332" spans="1:11" x14ac:dyDescent="0.25">
      <c r="A1332">
        <v>94501</v>
      </c>
      <c r="B1332" t="s">
        <v>23</v>
      </c>
      <c r="C1332" s="10">
        <v>1</v>
      </c>
      <c r="D1332" s="11">
        <v>3</v>
      </c>
      <c r="K1332" s="14"/>
    </row>
    <row r="1333" spans="1:11" x14ac:dyDescent="0.25">
      <c r="A1333">
        <v>94502</v>
      </c>
      <c r="B1333" t="s">
        <v>23</v>
      </c>
      <c r="C1333" s="10">
        <v>1</v>
      </c>
      <c r="D1333" s="11">
        <v>3</v>
      </c>
      <c r="K1333" s="14"/>
    </row>
    <row r="1334" spans="1:11" x14ac:dyDescent="0.25">
      <c r="A1334">
        <v>94503</v>
      </c>
      <c r="B1334" t="s">
        <v>23</v>
      </c>
      <c r="C1334" s="10">
        <v>1</v>
      </c>
      <c r="D1334" s="11">
        <v>2</v>
      </c>
      <c r="K1334" s="14"/>
    </row>
    <row r="1335" spans="1:11" x14ac:dyDescent="0.25">
      <c r="A1335">
        <v>94505</v>
      </c>
      <c r="B1335" t="s">
        <v>24</v>
      </c>
      <c r="C1335" s="10">
        <v>1</v>
      </c>
      <c r="D1335" s="11">
        <v>12</v>
      </c>
      <c r="K1335" s="14"/>
    </row>
    <row r="1336" spans="1:11" x14ac:dyDescent="0.25">
      <c r="A1336">
        <v>94506</v>
      </c>
      <c r="B1336" t="s">
        <v>23</v>
      </c>
      <c r="C1336" s="10">
        <v>1</v>
      </c>
      <c r="D1336" s="11">
        <v>12</v>
      </c>
      <c r="K1336" s="14"/>
    </row>
    <row r="1337" spans="1:11" x14ac:dyDescent="0.25">
      <c r="A1337">
        <v>94507</v>
      </c>
      <c r="B1337" t="s">
        <v>23</v>
      </c>
      <c r="C1337" s="10">
        <v>1</v>
      </c>
      <c r="D1337" s="11">
        <v>12</v>
      </c>
      <c r="K1337" s="14"/>
    </row>
    <row r="1338" spans="1:11" x14ac:dyDescent="0.25">
      <c r="A1338">
        <v>94508</v>
      </c>
      <c r="B1338" t="s">
        <v>23</v>
      </c>
      <c r="C1338" s="10">
        <v>0.75131449846987475</v>
      </c>
      <c r="D1338" s="11">
        <v>2</v>
      </c>
      <c r="K1338" s="14"/>
    </row>
    <row r="1339" spans="1:11" x14ac:dyDescent="0.25">
      <c r="A1339">
        <v>94508</v>
      </c>
      <c r="B1339" t="s">
        <v>22</v>
      </c>
      <c r="C1339" s="10">
        <v>0.24868550153012525</v>
      </c>
      <c r="D1339" s="11">
        <v>2</v>
      </c>
      <c r="K1339" s="14"/>
    </row>
    <row r="1340" spans="1:11" x14ac:dyDescent="0.25">
      <c r="A1340">
        <v>94509</v>
      </c>
      <c r="B1340" t="s">
        <v>24</v>
      </c>
      <c r="C1340" s="10">
        <v>0.95696377116830023</v>
      </c>
      <c r="D1340" s="11">
        <v>12</v>
      </c>
      <c r="K1340" s="14"/>
    </row>
    <row r="1341" spans="1:11" x14ac:dyDescent="0.25">
      <c r="A1341">
        <v>94509</v>
      </c>
      <c r="B1341" t="s">
        <v>23</v>
      </c>
      <c r="C1341" s="10">
        <v>3.9330627072274825E-2</v>
      </c>
      <c r="D1341" s="11">
        <v>12</v>
      </c>
      <c r="K1341" s="14"/>
    </row>
    <row r="1342" spans="1:11" x14ac:dyDescent="0.25">
      <c r="A1342">
        <v>94509</v>
      </c>
      <c r="B1342" t="s">
        <v>22</v>
      </c>
      <c r="C1342" s="10">
        <v>3.7056017594249971E-3</v>
      </c>
      <c r="D1342" s="11">
        <v>12</v>
      </c>
      <c r="K1342" s="14"/>
    </row>
    <row r="1343" spans="1:11" x14ac:dyDescent="0.25">
      <c r="A1343">
        <v>94510</v>
      </c>
      <c r="B1343" t="s">
        <v>23</v>
      </c>
      <c r="C1343" s="10">
        <v>1</v>
      </c>
      <c r="D1343" s="11">
        <v>12</v>
      </c>
      <c r="K1343" s="14"/>
    </row>
    <row r="1344" spans="1:11" x14ac:dyDescent="0.25">
      <c r="A1344">
        <v>94511</v>
      </c>
      <c r="B1344" t="s">
        <v>24</v>
      </c>
      <c r="C1344" s="10">
        <v>1</v>
      </c>
      <c r="D1344" s="11">
        <v>12</v>
      </c>
      <c r="K1344" s="14"/>
    </row>
    <row r="1345" spans="1:11" x14ac:dyDescent="0.25">
      <c r="A1345">
        <v>94512</v>
      </c>
      <c r="B1345" t="s">
        <v>23</v>
      </c>
      <c r="C1345" s="10">
        <v>0.61547023344552909</v>
      </c>
      <c r="D1345" s="11">
        <v>12</v>
      </c>
      <c r="K1345" s="14"/>
    </row>
    <row r="1346" spans="1:11" x14ac:dyDescent="0.25">
      <c r="A1346">
        <v>94512</v>
      </c>
      <c r="B1346" t="s">
        <v>22</v>
      </c>
      <c r="C1346" s="10">
        <v>0.38452976655447091</v>
      </c>
      <c r="D1346" s="11">
        <v>12</v>
      </c>
      <c r="K1346" s="14"/>
    </row>
    <row r="1347" spans="1:11" x14ac:dyDescent="0.25">
      <c r="A1347">
        <v>94513</v>
      </c>
      <c r="B1347" t="s">
        <v>24</v>
      </c>
      <c r="C1347" s="10">
        <v>1</v>
      </c>
      <c r="D1347" s="11">
        <v>12</v>
      </c>
      <c r="K1347" s="14"/>
    </row>
    <row r="1348" spans="1:11" x14ac:dyDescent="0.25">
      <c r="A1348">
        <v>94514</v>
      </c>
      <c r="B1348" t="s">
        <v>24</v>
      </c>
      <c r="C1348" s="10">
        <v>1</v>
      </c>
      <c r="D1348" s="11">
        <v>12</v>
      </c>
      <c r="K1348" s="14"/>
    </row>
    <row r="1349" spans="1:11" x14ac:dyDescent="0.25">
      <c r="A1349">
        <v>94515</v>
      </c>
      <c r="B1349" t="s">
        <v>20</v>
      </c>
      <c r="C1349" s="10">
        <v>0.46620984363190565</v>
      </c>
      <c r="D1349" s="11">
        <v>2</v>
      </c>
      <c r="K1349" s="14"/>
    </row>
    <row r="1350" spans="1:11" x14ac:dyDescent="0.25">
      <c r="A1350">
        <v>94515</v>
      </c>
      <c r="B1350" t="s">
        <v>23</v>
      </c>
      <c r="C1350" s="10">
        <v>0.40891650854304035</v>
      </c>
      <c r="D1350" s="11">
        <v>2</v>
      </c>
      <c r="K1350" s="14"/>
    </row>
    <row r="1351" spans="1:11" x14ac:dyDescent="0.25">
      <c r="A1351">
        <v>94515</v>
      </c>
      <c r="B1351" t="s">
        <v>22</v>
      </c>
      <c r="C1351" s="10">
        <v>0.12487364782505397</v>
      </c>
      <c r="D1351" s="11">
        <v>2</v>
      </c>
      <c r="K1351" s="14"/>
    </row>
    <row r="1352" spans="1:11" x14ac:dyDescent="0.25">
      <c r="A1352">
        <v>94516</v>
      </c>
      <c r="B1352" t="s">
        <v>23</v>
      </c>
      <c r="C1352" s="10">
        <v>1</v>
      </c>
      <c r="D1352" s="11">
        <v>12</v>
      </c>
      <c r="K1352" s="14"/>
    </row>
    <row r="1353" spans="1:11" x14ac:dyDescent="0.25">
      <c r="A1353">
        <v>94517</v>
      </c>
      <c r="B1353" t="s">
        <v>24</v>
      </c>
      <c r="C1353" s="10">
        <v>0.62127988561673619</v>
      </c>
      <c r="D1353" s="11">
        <v>12</v>
      </c>
      <c r="K1353" s="14"/>
    </row>
    <row r="1354" spans="1:11" x14ac:dyDescent="0.25">
      <c r="A1354">
        <v>94517</v>
      </c>
      <c r="B1354" t="s">
        <v>23</v>
      </c>
      <c r="C1354" s="10">
        <v>0.37872011438326386</v>
      </c>
      <c r="D1354" s="11">
        <v>12</v>
      </c>
      <c r="K1354" s="14"/>
    </row>
    <row r="1355" spans="1:11" x14ac:dyDescent="0.25">
      <c r="A1355">
        <v>94518</v>
      </c>
      <c r="B1355" t="s">
        <v>23</v>
      </c>
      <c r="C1355" s="10">
        <v>1</v>
      </c>
      <c r="D1355" s="11">
        <v>12</v>
      </c>
      <c r="K1355" s="14"/>
    </row>
    <row r="1356" spans="1:11" x14ac:dyDescent="0.25">
      <c r="A1356">
        <v>94519</v>
      </c>
      <c r="B1356" t="s">
        <v>23</v>
      </c>
      <c r="C1356" s="10">
        <v>1</v>
      </c>
      <c r="D1356" s="11">
        <v>12</v>
      </c>
      <c r="K1356" s="14"/>
    </row>
    <row r="1357" spans="1:11" x14ac:dyDescent="0.25">
      <c r="A1357">
        <v>94520</v>
      </c>
      <c r="B1357" t="s">
        <v>23</v>
      </c>
      <c r="C1357" s="10">
        <v>1</v>
      </c>
      <c r="D1357" s="11">
        <v>12</v>
      </c>
      <c r="K1357" s="14"/>
    </row>
    <row r="1358" spans="1:11" x14ac:dyDescent="0.25">
      <c r="A1358">
        <v>94521</v>
      </c>
      <c r="B1358" t="s">
        <v>23</v>
      </c>
      <c r="C1358" s="10">
        <v>1</v>
      </c>
      <c r="D1358" s="11">
        <v>12</v>
      </c>
      <c r="K1358" s="14"/>
    </row>
    <row r="1359" spans="1:11" x14ac:dyDescent="0.25">
      <c r="A1359" s="58">
        <v>94522</v>
      </c>
      <c r="B1359" s="58" t="s">
        <v>23</v>
      </c>
      <c r="C1359" s="10" t="s">
        <v>130</v>
      </c>
      <c r="K1359" s="14"/>
    </row>
    <row r="1360" spans="1:11" x14ac:dyDescent="0.25">
      <c r="A1360">
        <v>94523</v>
      </c>
      <c r="B1360" t="s">
        <v>23</v>
      </c>
      <c r="C1360" s="10">
        <v>1</v>
      </c>
      <c r="D1360" s="11">
        <v>12</v>
      </c>
      <c r="K1360" s="14"/>
    </row>
    <row r="1361" spans="1:11" x14ac:dyDescent="0.25">
      <c r="A1361" s="58">
        <v>94524</v>
      </c>
      <c r="B1361" s="58" t="s">
        <v>23</v>
      </c>
      <c r="C1361" s="10" t="s">
        <v>130</v>
      </c>
      <c r="K1361" s="14"/>
    </row>
    <row r="1362" spans="1:11" x14ac:dyDescent="0.25">
      <c r="A1362">
        <v>94525</v>
      </c>
      <c r="B1362" t="s">
        <v>23</v>
      </c>
      <c r="C1362" s="10">
        <v>1</v>
      </c>
      <c r="D1362" s="11">
        <v>12</v>
      </c>
      <c r="K1362" s="14"/>
    </row>
    <row r="1363" spans="1:11" x14ac:dyDescent="0.25">
      <c r="A1363">
        <v>94526</v>
      </c>
      <c r="B1363" t="s">
        <v>23</v>
      </c>
      <c r="C1363" s="10">
        <v>1</v>
      </c>
      <c r="D1363" s="11">
        <v>12</v>
      </c>
      <c r="K1363" s="14"/>
    </row>
    <row r="1364" spans="1:11" x14ac:dyDescent="0.25">
      <c r="A1364" s="58">
        <v>94527</v>
      </c>
      <c r="B1364" s="58" t="s">
        <v>23</v>
      </c>
      <c r="C1364" s="10" t="s">
        <v>130</v>
      </c>
      <c r="K1364" s="14"/>
    </row>
    <row r="1365" spans="1:11" x14ac:dyDescent="0.25">
      <c r="A1365">
        <v>94528</v>
      </c>
      <c r="B1365" t="s">
        <v>23</v>
      </c>
      <c r="C1365" s="10">
        <v>1</v>
      </c>
      <c r="D1365" s="11">
        <v>12</v>
      </c>
      <c r="K1365" s="14"/>
    </row>
    <row r="1366" spans="1:11" x14ac:dyDescent="0.25">
      <c r="A1366" s="58">
        <v>94529</v>
      </c>
      <c r="B1366" s="58" t="s">
        <v>23</v>
      </c>
      <c r="C1366" s="10" t="s">
        <v>130</v>
      </c>
      <c r="K1366" s="14"/>
    </row>
    <row r="1367" spans="1:11" x14ac:dyDescent="0.25">
      <c r="A1367">
        <v>94530</v>
      </c>
      <c r="B1367" t="s">
        <v>23</v>
      </c>
      <c r="C1367" s="10">
        <v>1</v>
      </c>
      <c r="D1367" s="11">
        <v>3</v>
      </c>
      <c r="K1367" s="14"/>
    </row>
    <row r="1368" spans="1:11" x14ac:dyDescent="0.25">
      <c r="A1368">
        <v>94531</v>
      </c>
      <c r="B1368" t="s">
        <v>24</v>
      </c>
      <c r="C1368" s="10">
        <v>1</v>
      </c>
      <c r="D1368" s="11">
        <v>12</v>
      </c>
      <c r="K1368" s="14"/>
    </row>
    <row r="1369" spans="1:11" x14ac:dyDescent="0.25">
      <c r="A1369">
        <v>94533</v>
      </c>
      <c r="B1369" t="s">
        <v>23</v>
      </c>
      <c r="C1369" s="10">
        <v>0.92323964698547711</v>
      </c>
      <c r="D1369" s="11">
        <v>12</v>
      </c>
      <c r="K1369" s="14"/>
    </row>
    <row r="1370" spans="1:11" x14ac:dyDescent="0.25">
      <c r="A1370">
        <v>94533</v>
      </c>
      <c r="B1370" t="s">
        <v>22</v>
      </c>
      <c r="C1370" s="10">
        <v>7.6760353014522928E-2</v>
      </c>
      <c r="D1370" s="11">
        <v>12</v>
      </c>
      <c r="K1370" s="14"/>
    </row>
    <row r="1371" spans="1:11" x14ac:dyDescent="0.25">
      <c r="A1371">
        <v>94534</v>
      </c>
      <c r="B1371" t="s">
        <v>23</v>
      </c>
      <c r="C1371" s="10">
        <v>0.99983242422580909</v>
      </c>
      <c r="D1371" s="11">
        <v>12</v>
      </c>
      <c r="K1371" s="14"/>
    </row>
    <row r="1372" spans="1:11" x14ac:dyDescent="0.25">
      <c r="A1372">
        <v>94534</v>
      </c>
      <c r="B1372" t="s">
        <v>22</v>
      </c>
      <c r="C1372" s="10">
        <v>1.675757741909696E-4</v>
      </c>
      <c r="D1372" s="11">
        <v>12</v>
      </c>
      <c r="K1372" s="14"/>
    </row>
    <row r="1373" spans="1:11" x14ac:dyDescent="0.25">
      <c r="A1373">
        <v>94535</v>
      </c>
      <c r="B1373" t="s">
        <v>23</v>
      </c>
      <c r="C1373" s="10">
        <v>0.76003917810923938</v>
      </c>
      <c r="D1373" s="11">
        <v>12</v>
      </c>
      <c r="K1373" s="14"/>
    </row>
    <row r="1374" spans="1:11" x14ac:dyDescent="0.25">
      <c r="A1374">
        <v>94535</v>
      </c>
      <c r="B1374" t="s">
        <v>22</v>
      </c>
      <c r="C1374" s="10">
        <v>0.23996082189076065</v>
      </c>
      <c r="D1374" s="11">
        <v>12</v>
      </c>
      <c r="K1374" s="14"/>
    </row>
    <row r="1375" spans="1:11" x14ac:dyDescent="0.25">
      <c r="A1375">
        <v>94536</v>
      </c>
      <c r="B1375" t="s">
        <v>23</v>
      </c>
      <c r="C1375" s="10">
        <v>1</v>
      </c>
      <c r="D1375" s="11">
        <v>3</v>
      </c>
      <c r="K1375" s="14"/>
    </row>
    <row r="1376" spans="1:11" x14ac:dyDescent="0.25">
      <c r="A1376" s="58">
        <v>94537</v>
      </c>
      <c r="B1376" s="58" t="s">
        <v>23</v>
      </c>
      <c r="C1376" s="10" t="s">
        <v>130</v>
      </c>
      <c r="K1376" s="14"/>
    </row>
    <row r="1377" spans="1:11" x14ac:dyDescent="0.25">
      <c r="A1377">
        <v>94538</v>
      </c>
      <c r="B1377" t="s">
        <v>23</v>
      </c>
      <c r="C1377" s="10">
        <v>1</v>
      </c>
      <c r="D1377" s="11">
        <v>3</v>
      </c>
      <c r="K1377" s="14"/>
    </row>
    <row r="1378" spans="1:11" x14ac:dyDescent="0.25">
      <c r="A1378">
        <v>94539</v>
      </c>
      <c r="B1378" t="s">
        <v>23</v>
      </c>
      <c r="C1378" s="10">
        <v>1</v>
      </c>
      <c r="D1378" s="11">
        <v>3</v>
      </c>
      <c r="K1378" s="14"/>
    </row>
    <row r="1379" spans="1:11" x14ac:dyDescent="0.25">
      <c r="A1379" s="58">
        <v>94540</v>
      </c>
      <c r="B1379" s="58" t="s">
        <v>23</v>
      </c>
      <c r="C1379" s="10" t="s">
        <v>130</v>
      </c>
      <c r="K1379" s="14"/>
    </row>
    <row r="1380" spans="1:11" x14ac:dyDescent="0.25">
      <c r="A1380">
        <v>94541</v>
      </c>
      <c r="B1380" t="s">
        <v>23</v>
      </c>
      <c r="C1380" s="10">
        <v>1</v>
      </c>
      <c r="D1380" s="11">
        <v>3</v>
      </c>
      <c r="K1380" s="14"/>
    </row>
    <row r="1381" spans="1:11" x14ac:dyDescent="0.25">
      <c r="A1381">
        <v>94542</v>
      </c>
      <c r="B1381" t="s">
        <v>23</v>
      </c>
      <c r="C1381" s="10">
        <v>1</v>
      </c>
      <c r="D1381" s="11">
        <v>3</v>
      </c>
      <c r="K1381" s="14"/>
    </row>
    <row r="1382" spans="1:11" x14ac:dyDescent="0.25">
      <c r="A1382" s="58">
        <v>94543</v>
      </c>
      <c r="B1382" s="58" t="s">
        <v>23</v>
      </c>
      <c r="C1382" s="10" t="s">
        <v>130</v>
      </c>
      <c r="K1382" s="14"/>
    </row>
    <row r="1383" spans="1:11" x14ac:dyDescent="0.25">
      <c r="A1383">
        <v>94544</v>
      </c>
      <c r="B1383" t="s">
        <v>23</v>
      </c>
      <c r="C1383" s="10">
        <v>1</v>
      </c>
      <c r="D1383" s="11">
        <v>3</v>
      </c>
      <c r="K1383" s="14"/>
    </row>
    <row r="1384" spans="1:11" x14ac:dyDescent="0.25">
      <c r="A1384">
        <v>94545</v>
      </c>
      <c r="B1384" t="s">
        <v>23</v>
      </c>
      <c r="C1384" s="10">
        <v>1</v>
      </c>
      <c r="D1384" s="11">
        <v>3</v>
      </c>
      <c r="K1384" s="14"/>
    </row>
    <row r="1385" spans="1:11" x14ac:dyDescent="0.25">
      <c r="A1385">
        <v>94546</v>
      </c>
      <c r="B1385" t="s">
        <v>23</v>
      </c>
      <c r="C1385" s="10">
        <v>1</v>
      </c>
      <c r="D1385" s="11">
        <v>3</v>
      </c>
      <c r="K1385" s="14"/>
    </row>
    <row r="1386" spans="1:11" x14ac:dyDescent="0.25">
      <c r="A1386">
        <v>94547</v>
      </c>
      <c r="B1386" t="s">
        <v>23</v>
      </c>
      <c r="C1386" s="10">
        <v>1</v>
      </c>
      <c r="D1386" s="11">
        <v>3</v>
      </c>
      <c r="K1386" s="14"/>
    </row>
    <row r="1387" spans="1:11" x14ac:dyDescent="0.25">
      <c r="A1387">
        <v>94548</v>
      </c>
      <c r="B1387" t="s">
        <v>24</v>
      </c>
      <c r="C1387" s="10">
        <v>1</v>
      </c>
      <c r="D1387" s="11">
        <v>12</v>
      </c>
      <c r="K1387" s="14"/>
    </row>
    <row r="1388" spans="1:11" x14ac:dyDescent="0.25">
      <c r="A1388">
        <v>94549</v>
      </c>
      <c r="B1388" t="s">
        <v>23</v>
      </c>
      <c r="C1388" s="10">
        <v>1</v>
      </c>
      <c r="D1388" s="11">
        <v>12</v>
      </c>
      <c r="K1388" s="14"/>
    </row>
    <row r="1389" spans="1:11" x14ac:dyDescent="0.25">
      <c r="A1389">
        <v>94550</v>
      </c>
      <c r="B1389" t="s">
        <v>23</v>
      </c>
      <c r="C1389" s="10">
        <v>0.87081526884998206</v>
      </c>
      <c r="D1389" s="11">
        <v>12</v>
      </c>
      <c r="K1389" s="14"/>
    </row>
    <row r="1390" spans="1:11" x14ac:dyDescent="0.25">
      <c r="A1390">
        <v>94550</v>
      </c>
      <c r="B1390" t="s">
        <v>24</v>
      </c>
      <c r="C1390" s="10">
        <v>0.12918473115001791</v>
      </c>
      <c r="D1390" s="11">
        <v>12</v>
      </c>
      <c r="K1390" s="14"/>
    </row>
    <row r="1391" spans="1:11" x14ac:dyDescent="0.25">
      <c r="A1391">
        <v>94551</v>
      </c>
      <c r="B1391" t="s">
        <v>23</v>
      </c>
      <c r="C1391" s="10">
        <v>0.76910565885920035</v>
      </c>
      <c r="D1391" s="11">
        <v>12</v>
      </c>
      <c r="K1391" s="14"/>
    </row>
    <row r="1392" spans="1:11" x14ac:dyDescent="0.25">
      <c r="A1392">
        <v>94551</v>
      </c>
      <c r="B1392" t="s">
        <v>24</v>
      </c>
      <c r="C1392" s="10">
        <v>0.23089434114079971</v>
      </c>
      <c r="D1392" s="11">
        <v>12</v>
      </c>
      <c r="K1392" s="14"/>
    </row>
    <row r="1393" spans="1:11" x14ac:dyDescent="0.25">
      <c r="A1393">
        <v>94552</v>
      </c>
      <c r="B1393" t="s">
        <v>23</v>
      </c>
      <c r="C1393" s="10">
        <v>1</v>
      </c>
      <c r="D1393" s="11">
        <v>3</v>
      </c>
      <c r="K1393" s="14"/>
    </row>
    <row r="1394" spans="1:11" x14ac:dyDescent="0.25">
      <c r="A1394">
        <v>94553</v>
      </c>
      <c r="B1394" t="s">
        <v>23</v>
      </c>
      <c r="C1394" s="10">
        <v>1</v>
      </c>
      <c r="D1394" s="11">
        <v>12</v>
      </c>
      <c r="K1394" s="14"/>
    </row>
    <row r="1395" spans="1:11" x14ac:dyDescent="0.25">
      <c r="A1395">
        <v>94555</v>
      </c>
      <c r="B1395" t="s">
        <v>23</v>
      </c>
      <c r="C1395" s="10">
        <v>1</v>
      </c>
      <c r="D1395" s="11">
        <v>3</v>
      </c>
      <c r="K1395" s="14"/>
    </row>
    <row r="1396" spans="1:11" x14ac:dyDescent="0.25">
      <c r="A1396">
        <v>94556</v>
      </c>
      <c r="B1396" t="s">
        <v>23</v>
      </c>
      <c r="C1396" s="10">
        <v>1</v>
      </c>
      <c r="D1396" s="11">
        <v>12</v>
      </c>
      <c r="K1396" s="14"/>
    </row>
    <row r="1397" spans="1:11" x14ac:dyDescent="0.25">
      <c r="A1397" s="58">
        <v>94557</v>
      </c>
      <c r="B1397" s="58" t="s">
        <v>23</v>
      </c>
      <c r="C1397" s="10" t="s">
        <v>130</v>
      </c>
      <c r="K1397" s="14"/>
    </row>
    <row r="1398" spans="1:11" x14ac:dyDescent="0.25">
      <c r="A1398">
        <v>94558</v>
      </c>
      <c r="B1398" t="s">
        <v>23</v>
      </c>
      <c r="C1398" s="10">
        <v>0.57051369387031214</v>
      </c>
      <c r="D1398" s="11">
        <v>2</v>
      </c>
      <c r="K1398" s="14"/>
    </row>
    <row r="1399" spans="1:11" x14ac:dyDescent="0.25">
      <c r="A1399">
        <v>94558</v>
      </c>
      <c r="B1399" t="s">
        <v>22</v>
      </c>
      <c r="C1399" s="10">
        <v>0.42948630612968797</v>
      </c>
      <c r="D1399" s="11">
        <v>2</v>
      </c>
      <c r="K1399" s="14"/>
    </row>
    <row r="1400" spans="1:11" x14ac:dyDescent="0.25">
      <c r="A1400">
        <v>94559</v>
      </c>
      <c r="B1400" t="s">
        <v>23</v>
      </c>
      <c r="C1400" s="10">
        <v>1</v>
      </c>
      <c r="D1400" s="11">
        <v>2</v>
      </c>
      <c r="K1400" s="14"/>
    </row>
    <row r="1401" spans="1:11" x14ac:dyDescent="0.25">
      <c r="A1401">
        <v>94560</v>
      </c>
      <c r="B1401" t="s">
        <v>23</v>
      </c>
      <c r="C1401" s="10">
        <v>1</v>
      </c>
      <c r="D1401" s="11">
        <v>3</v>
      </c>
      <c r="K1401" s="14"/>
    </row>
    <row r="1402" spans="1:11" x14ac:dyDescent="0.25">
      <c r="A1402">
        <v>94561</v>
      </c>
      <c r="B1402" t="s">
        <v>24</v>
      </c>
      <c r="C1402" s="10">
        <v>0.99994083910736564</v>
      </c>
      <c r="D1402" s="11">
        <v>12</v>
      </c>
      <c r="K1402" s="14"/>
    </row>
    <row r="1403" spans="1:11" x14ac:dyDescent="0.25">
      <c r="A1403">
        <v>94561</v>
      </c>
      <c r="B1403" t="s">
        <v>22</v>
      </c>
      <c r="C1403" s="10">
        <v>5.9160892634388466E-5</v>
      </c>
      <c r="D1403" s="11">
        <v>12</v>
      </c>
      <c r="K1403" s="14"/>
    </row>
    <row r="1404" spans="1:11" x14ac:dyDescent="0.25">
      <c r="A1404" s="58">
        <v>94562</v>
      </c>
      <c r="B1404" s="58" t="s">
        <v>23</v>
      </c>
      <c r="C1404" s="10" t="s">
        <v>130</v>
      </c>
      <c r="K1404" s="14"/>
    </row>
    <row r="1405" spans="1:11" x14ac:dyDescent="0.25">
      <c r="A1405">
        <v>94563</v>
      </c>
      <c r="B1405" t="s">
        <v>23</v>
      </c>
      <c r="C1405" s="10">
        <v>1</v>
      </c>
      <c r="D1405" s="11">
        <v>12</v>
      </c>
      <c r="K1405" s="14"/>
    </row>
    <row r="1406" spans="1:11" x14ac:dyDescent="0.25">
      <c r="A1406">
        <v>94564</v>
      </c>
      <c r="B1406" t="s">
        <v>23</v>
      </c>
      <c r="C1406" s="10">
        <v>1</v>
      </c>
      <c r="D1406" s="11">
        <v>3</v>
      </c>
      <c r="K1406" s="14"/>
    </row>
    <row r="1407" spans="1:11" x14ac:dyDescent="0.25">
      <c r="A1407">
        <v>94565</v>
      </c>
      <c r="B1407" t="s">
        <v>23</v>
      </c>
      <c r="C1407" s="10">
        <v>0.97357116107678043</v>
      </c>
      <c r="D1407" s="11">
        <v>12</v>
      </c>
      <c r="K1407" s="14"/>
    </row>
    <row r="1408" spans="1:11" x14ac:dyDescent="0.25">
      <c r="A1408">
        <v>94565</v>
      </c>
      <c r="B1408" t="s">
        <v>24</v>
      </c>
      <c r="C1408" s="10">
        <v>2.5745230690873991E-2</v>
      </c>
      <c r="D1408" s="11">
        <v>12</v>
      </c>
      <c r="K1408" s="14"/>
    </row>
    <row r="1409" spans="1:11" x14ac:dyDescent="0.25">
      <c r="A1409">
        <v>94565</v>
      </c>
      <c r="B1409" t="s">
        <v>22</v>
      </c>
      <c r="C1409" s="10">
        <v>6.8360823234557696E-4</v>
      </c>
      <c r="D1409" s="11">
        <v>12</v>
      </c>
      <c r="K1409" s="14"/>
    </row>
    <row r="1410" spans="1:11" x14ac:dyDescent="0.25">
      <c r="A1410">
        <v>94566</v>
      </c>
      <c r="B1410" t="s">
        <v>23</v>
      </c>
      <c r="C1410" s="10">
        <v>1</v>
      </c>
      <c r="D1410" s="11">
        <v>12</v>
      </c>
      <c r="K1410" s="14"/>
    </row>
    <row r="1411" spans="1:11" x14ac:dyDescent="0.25">
      <c r="A1411">
        <v>94567</v>
      </c>
      <c r="B1411" t="s">
        <v>22</v>
      </c>
      <c r="C1411" s="10">
        <v>0.98409238053024906</v>
      </c>
      <c r="D1411" s="11">
        <v>2</v>
      </c>
      <c r="K1411" s="14"/>
    </row>
    <row r="1412" spans="1:11" x14ac:dyDescent="0.25">
      <c r="A1412">
        <v>94567</v>
      </c>
      <c r="B1412" t="s">
        <v>23</v>
      </c>
      <c r="C1412" s="10">
        <v>1.590761946975101E-2</v>
      </c>
      <c r="D1412" s="11">
        <v>2</v>
      </c>
      <c r="K1412" s="14"/>
    </row>
    <row r="1413" spans="1:11" x14ac:dyDescent="0.25">
      <c r="A1413">
        <v>94568</v>
      </c>
      <c r="B1413" t="s">
        <v>23</v>
      </c>
      <c r="C1413" s="10">
        <v>1</v>
      </c>
      <c r="D1413" s="11">
        <v>12</v>
      </c>
      <c r="K1413" s="14"/>
    </row>
    <row r="1414" spans="1:11" x14ac:dyDescent="0.25">
      <c r="A1414">
        <v>94569</v>
      </c>
      <c r="B1414" t="s">
        <v>23</v>
      </c>
      <c r="C1414" s="10">
        <v>1</v>
      </c>
      <c r="D1414" s="11">
        <v>12</v>
      </c>
      <c r="K1414" s="14"/>
    </row>
    <row r="1415" spans="1:11" x14ac:dyDescent="0.25">
      <c r="A1415" s="58">
        <v>94570</v>
      </c>
      <c r="B1415" s="58" t="s">
        <v>23</v>
      </c>
      <c r="C1415" s="10" t="s">
        <v>130</v>
      </c>
      <c r="K1415" s="14"/>
    </row>
    <row r="1416" spans="1:11" x14ac:dyDescent="0.25">
      <c r="A1416">
        <v>94571</v>
      </c>
      <c r="B1416" t="s">
        <v>22</v>
      </c>
      <c r="C1416" s="10">
        <v>0.9933005909389081</v>
      </c>
      <c r="D1416" s="11">
        <v>12</v>
      </c>
      <c r="K1416" s="14"/>
    </row>
    <row r="1417" spans="1:11" x14ac:dyDescent="0.25">
      <c r="A1417">
        <v>94571</v>
      </c>
      <c r="B1417" t="s">
        <v>24</v>
      </c>
      <c r="C1417" s="10">
        <v>6.352032100368301E-3</v>
      </c>
      <c r="D1417" s="11">
        <v>12</v>
      </c>
      <c r="K1417" s="14"/>
    </row>
    <row r="1418" spans="1:11" x14ac:dyDescent="0.25">
      <c r="A1418">
        <v>94571</v>
      </c>
      <c r="B1418" t="s">
        <v>23</v>
      </c>
      <c r="C1418" s="10">
        <v>3.4737696072358705E-4</v>
      </c>
      <c r="D1418" s="11">
        <v>12</v>
      </c>
      <c r="K1418" s="14"/>
    </row>
    <row r="1419" spans="1:11" x14ac:dyDescent="0.25">
      <c r="A1419">
        <v>94572</v>
      </c>
      <c r="B1419" t="s">
        <v>23</v>
      </c>
      <c r="C1419" s="10">
        <v>1</v>
      </c>
      <c r="D1419" s="11">
        <v>3</v>
      </c>
      <c r="K1419" s="14"/>
    </row>
    <row r="1420" spans="1:11" x14ac:dyDescent="0.25">
      <c r="A1420">
        <v>94573</v>
      </c>
      <c r="B1420" t="s">
        <v>23</v>
      </c>
      <c r="C1420" s="10">
        <v>1</v>
      </c>
      <c r="D1420" s="11">
        <v>2</v>
      </c>
      <c r="K1420" s="14"/>
    </row>
    <row r="1421" spans="1:11" x14ac:dyDescent="0.25">
      <c r="A1421">
        <v>94574</v>
      </c>
      <c r="B1421" t="s">
        <v>23</v>
      </c>
      <c r="C1421" s="10">
        <v>0.65578783645987282</v>
      </c>
      <c r="D1421" s="11">
        <v>2</v>
      </c>
      <c r="K1421" s="14"/>
    </row>
    <row r="1422" spans="1:11" x14ac:dyDescent="0.25">
      <c r="A1422">
        <v>94574</v>
      </c>
      <c r="B1422" t="s">
        <v>22</v>
      </c>
      <c r="C1422" s="10">
        <v>0.34406312594307675</v>
      </c>
      <c r="D1422" s="11">
        <v>2</v>
      </c>
      <c r="K1422" s="14"/>
    </row>
    <row r="1423" spans="1:11" x14ac:dyDescent="0.25">
      <c r="A1423">
        <v>94574</v>
      </c>
      <c r="B1423" t="s">
        <v>20</v>
      </c>
      <c r="C1423" s="10">
        <v>1.4903759705043484E-4</v>
      </c>
      <c r="D1423" s="11">
        <v>2</v>
      </c>
      <c r="K1423" s="14"/>
    </row>
    <row r="1424" spans="1:11" x14ac:dyDescent="0.25">
      <c r="A1424">
        <v>94575</v>
      </c>
      <c r="B1424" t="s">
        <v>23</v>
      </c>
      <c r="C1424" s="10">
        <v>1</v>
      </c>
      <c r="D1424" s="11">
        <v>12</v>
      </c>
      <c r="K1424" s="14"/>
    </row>
    <row r="1425" spans="1:11" x14ac:dyDescent="0.25">
      <c r="A1425">
        <v>94576</v>
      </c>
      <c r="B1425" t="s">
        <v>23</v>
      </c>
      <c r="C1425" s="10">
        <v>1</v>
      </c>
      <c r="D1425" s="11">
        <v>2</v>
      </c>
      <c r="K1425" s="14"/>
    </row>
    <row r="1426" spans="1:11" x14ac:dyDescent="0.25">
      <c r="A1426">
        <v>94577</v>
      </c>
      <c r="B1426" t="s">
        <v>23</v>
      </c>
      <c r="C1426" s="10">
        <v>1</v>
      </c>
      <c r="D1426" s="11">
        <v>3</v>
      </c>
      <c r="K1426" s="14"/>
    </row>
    <row r="1427" spans="1:11" x14ac:dyDescent="0.25">
      <c r="A1427">
        <v>94578</v>
      </c>
      <c r="B1427" t="s">
        <v>23</v>
      </c>
      <c r="C1427" s="10">
        <v>1</v>
      </c>
      <c r="D1427" s="11">
        <v>3</v>
      </c>
      <c r="K1427" s="14"/>
    </row>
    <row r="1428" spans="1:11" x14ac:dyDescent="0.25">
      <c r="A1428">
        <v>94579</v>
      </c>
      <c r="B1428" t="s">
        <v>23</v>
      </c>
      <c r="C1428" s="10">
        <v>1</v>
      </c>
      <c r="D1428" s="11">
        <v>3</v>
      </c>
      <c r="K1428" s="14"/>
    </row>
    <row r="1429" spans="1:11" x14ac:dyDescent="0.25">
      <c r="A1429">
        <v>94580</v>
      </c>
      <c r="B1429" t="s">
        <v>23</v>
      </c>
      <c r="C1429" s="10">
        <v>1</v>
      </c>
      <c r="D1429" s="11">
        <v>3</v>
      </c>
      <c r="K1429" s="14"/>
    </row>
    <row r="1430" spans="1:11" x14ac:dyDescent="0.25">
      <c r="A1430" s="58">
        <v>94581</v>
      </c>
      <c r="B1430" s="58" t="s">
        <v>23</v>
      </c>
      <c r="C1430" s="10" t="s">
        <v>130</v>
      </c>
      <c r="K1430" s="14"/>
    </row>
    <row r="1431" spans="1:11" x14ac:dyDescent="0.25">
      <c r="A1431">
        <v>94582</v>
      </c>
      <c r="B1431" t="s">
        <v>23</v>
      </c>
      <c r="C1431" s="10">
        <v>1</v>
      </c>
      <c r="D1431" s="11">
        <v>12</v>
      </c>
      <c r="K1431" s="14"/>
    </row>
    <row r="1432" spans="1:11" x14ac:dyDescent="0.25">
      <c r="A1432">
        <v>94583</v>
      </c>
      <c r="B1432" t="s">
        <v>23</v>
      </c>
      <c r="C1432" s="10">
        <v>1</v>
      </c>
      <c r="D1432" s="11">
        <v>12</v>
      </c>
      <c r="K1432" s="14"/>
    </row>
    <row r="1433" spans="1:11" x14ac:dyDescent="0.25">
      <c r="A1433">
        <v>94585</v>
      </c>
      <c r="B1433" t="s">
        <v>23</v>
      </c>
      <c r="C1433" s="10">
        <v>0.78425315369703574</v>
      </c>
      <c r="D1433" s="11">
        <v>12</v>
      </c>
      <c r="K1433" s="14"/>
    </row>
    <row r="1434" spans="1:11" x14ac:dyDescent="0.25">
      <c r="A1434">
        <v>94585</v>
      </c>
      <c r="B1434" t="s">
        <v>22</v>
      </c>
      <c r="C1434" s="10">
        <v>0.21574684630296431</v>
      </c>
      <c r="D1434" s="11">
        <v>12</v>
      </c>
      <c r="K1434" s="14"/>
    </row>
    <row r="1435" spans="1:11" x14ac:dyDescent="0.25">
      <c r="A1435">
        <v>94586</v>
      </c>
      <c r="B1435" t="s">
        <v>23</v>
      </c>
      <c r="C1435" s="10">
        <v>1</v>
      </c>
      <c r="D1435" s="11">
        <v>12</v>
      </c>
      <c r="K1435" s="14"/>
    </row>
    <row r="1436" spans="1:11" x14ac:dyDescent="0.25">
      <c r="A1436">
        <v>94587</v>
      </c>
      <c r="B1436" t="s">
        <v>23</v>
      </c>
      <c r="C1436" s="10">
        <v>1</v>
      </c>
      <c r="D1436" s="11">
        <v>3</v>
      </c>
      <c r="K1436" s="14"/>
    </row>
    <row r="1437" spans="1:11" x14ac:dyDescent="0.25">
      <c r="A1437">
        <v>94588</v>
      </c>
      <c r="B1437" t="s">
        <v>23</v>
      </c>
      <c r="C1437" s="10">
        <v>0.97681389195332879</v>
      </c>
      <c r="D1437" s="11">
        <v>12</v>
      </c>
      <c r="K1437" s="14"/>
    </row>
    <row r="1438" spans="1:11" x14ac:dyDescent="0.25">
      <c r="A1438">
        <v>94588</v>
      </c>
      <c r="B1438" t="s">
        <v>24</v>
      </c>
      <c r="C1438" s="10">
        <v>2.3186108046671185E-2</v>
      </c>
      <c r="D1438" s="11">
        <v>12</v>
      </c>
      <c r="K1438" s="14"/>
    </row>
    <row r="1439" spans="1:11" x14ac:dyDescent="0.25">
      <c r="A1439">
        <v>94589</v>
      </c>
      <c r="B1439" t="s">
        <v>23</v>
      </c>
      <c r="C1439" s="10">
        <v>1</v>
      </c>
      <c r="D1439" s="11">
        <v>3</v>
      </c>
      <c r="K1439" s="14"/>
    </row>
    <row r="1440" spans="1:11" x14ac:dyDescent="0.25">
      <c r="A1440">
        <v>94590</v>
      </c>
      <c r="B1440" t="s">
        <v>23</v>
      </c>
      <c r="C1440" s="10">
        <v>1</v>
      </c>
      <c r="D1440" s="11">
        <v>3</v>
      </c>
      <c r="K1440" s="14"/>
    </row>
    <row r="1441" spans="1:11" x14ac:dyDescent="0.25">
      <c r="A1441">
        <v>94591</v>
      </c>
      <c r="B1441" t="s">
        <v>23</v>
      </c>
      <c r="C1441" s="10">
        <v>1</v>
      </c>
      <c r="D1441" s="11">
        <v>12</v>
      </c>
      <c r="K1441" s="14"/>
    </row>
    <row r="1442" spans="1:11" x14ac:dyDescent="0.25">
      <c r="A1442">
        <v>94592</v>
      </c>
      <c r="B1442" t="s">
        <v>23</v>
      </c>
      <c r="C1442" s="10">
        <v>1</v>
      </c>
      <c r="D1442" s="11">
        <v>3</v>
      </c>
      <c r="K1442" s="14"/>
    </row>
    <row r="1443" spans="1:11" x14ac:dyDescent="0.25">
      <c r="A1443">
        <v>94595</v>
      </c>
      <c r="B1443" t="s">
        <v>23</v>
      </c>
      <c r="C1443" s="10">
        <v>1</v>
      </c>
      <c r="D1443" s="11">
        <v>12</v>
      </c>
      <c r="K1443" s="14"/>
    </row>
    <row r="1444" spans="1:11" x14ac:dyDescent="0.25">
      <c r="A1444">
        <v>94596</v>
      </c>
      <c r="B1444" t="s">
        <v>23</v>
      </c>
      <c r="C1444" s="10">
        <v>1</v>
      </c>
      <c r="D1444" s="11">
        <v>12</v>
      </c>
      <c r="K1444" s="14"/>
    </row>
    <row r="1445" spans="1:11" x14ac:dyDescent="0.25">
      <c r="A1445">
        <v>94597</v>
      </c>
      <c r="B1445" t="s">
        <v>23</v>
      </c>
      <c r="C1445" s="10">
        <v>1</v>
      </c>
      <c r="D1445" s="11">
        <v>12</v>
      </c>
      <c r="K1445" s="14"/>
    </row>
    <row r="1446" spans="1:11" x14ac:dyDescent="0.25">
      <c r="A1446">
        <v>94598</v>
      </c>
      <c r="B1446" t="s">
        <v>23</v>
      </c>
      <c r="C1446" s="10">
        <v>0.99855930824599559</v>
      </c>
      <c r="D1446" s="11">
        <v>12</v>
      </c>
      <c r="K1446" s="14"/>
    </row>
    <row r="1447" spans="1:11" x14ac:dyDescent="0.25">
      <c r="A1447">
        <v>94598</v>
      </c>
      <c r="B1447" t="s">
        <v>24</v>
      </c>
      <c r="C1447" s="10">
        <v>1.4406917540044108E-3</v>
      </c>
      <c r="D1447" s="11">
        <v>12</v>
      </c>
      <c r="K1447" s="14"/>
    </row>
    <row r="1448" spans="1:11" x14ac:dyDescent="0.25">
      <c r="A1448">
        <v>94599</v>
      </c>
      <c r="B1448" t="s">
        <v>23</v>
      </c>
      <c r="C1448" s="10">
        <v>1</v>
      </c>
      <c r="D1448" s="11">
        <v>2</v>
      </c>
      <c r="K1448" s="14"/>
    </row>
    <row r="1449" spans="1:11" x14ac:dyDescent="0.25">
      <c r="A1449">
        <v>94601</v>
      </c>
      <c r="B1449" t="s">
        <v>23</v>
      </c>
      <c r="C1449" s="10">
        <v>1</v>
      </c>
      <c r="D1449" s="11">
        <v>3</v>
      </c>
      <c r="K1449" s="14"/>
    </row>
    <row r="1450" spans="1:11" x14ac:dyDescent="0.25">
      <c r="A1450">
        <v>94602</v>
      </c>
      <c r="B1450" t="s">
        <v>23</v>
      </c>
      <c r="C1450" s="10">
        <v>1</v>
      </c>
      <c r="D1450" s="11">
        <v>3</v>
      </c>
      <c r="K1450" s="14"/>
    </row>
    <row r="1451" spans="1:11" x14ac:dyDescent="0.25">
      <c r="A1451">
        <v>94603</v>
      </c>
      <c r="B1451" t="s">
        <v>23</v>
      </c>
      <c r="C1451" s="10">
        <v>1</v>
      </c>
      <c r="D1451" s="11">
        <v>3</v>
      </c>
      <c r="K1451" s="14"/>
    </row>
    <row r="1452" spans="1:11" x14ac:dyDescent="0.25">
      <c r="A1452" s="58">
        <v>94604</v>
      </c>
      <c r="B1452" s="58" t="s">
        <v>23</v>
      </c>
      <c r="C1452" s="10" t="s">
        <v>130</v>
      </c>
      <c r="K1452" s="14"/>
    </row>
    <row r="1453" spans="1:11" x14ac:dyDescent="0.25">
      <c r="A1453">
        <v>94605</v>
      </c>
      <c r="B1453" t="s">
        <v>23</v>
      </c>
      <c r="C1453" s="10">
        <v>1</v>
      </c>
      <c r="D1453" s="11">
        <v>3</v>
      </c>
      <c r="K1453" s="14"/>
    </row>
    <row r="1454" spans="1:11" x14ac:dyDescent="0.25">
      <c r="A1454">
        <v>94606</v>
      </c>
      <c r="B1454" t="s">
        <v>23</v>
      </c>
      <c r="C1454" s="10">
        <v>1</v>
      </c>
      <c r="D1454" s="11">
        <v>3</v>
      </c>
      <c r="K1454" s="14"/>
    </row>
    <row r="1455" spans="1:11" x14ac:dyDescent="0.25">
      <c r="A1455">
        <v>94607</v>
      </c>
      <c r="B1455" t="s">
        <v>23</v>
      </c>
      <c r="C1455" s="10">
        <v>1</v>
      </c>
      <c r="D1455" s="11">
        <v>3</v>
      </c>
      <c r="K1455" s="14"/>
    </row>
    <row r="1456" spans="1:11" x14ac:dyDescent="0.25">
      <c r="A1456">
        <v>94608</v>
      </c>
      <c r="B1456" t="s">
        <v>23</v>
      </c>
      <c r="C1456" s="10">
        <v>1</v>
      </c>
      <c r="D1456" s="11">
        <v>3</v>
      </c>
      <c r="K1456" s="14"/>
    </row>
    <row r="1457" spans="1:11" x14ac:dyDescent="0.25">
      <c r="A1457">
        <v>94609</v>
      </c>
      <c r="B1457" t="s">
        <v>23</v>
      </c>
      <c r="C1457" s="10">
        <v>1</v>
      </c>
      <c r="D1457" s="11">
        <v>3</v>
      </c>
      <c r="K1457" s="14"/>
    </row>
    <row r="1458" spans="1:11" x14ac:dyDescent="0.25">
      <c r="A1458">
        <v>94610</v>
      </c>
      <c r="B1458" t="s">
        <v>23</v>
      </c>
      <c r="C1458" s="10">
        <v>1</v>
      </c>
      <c r="D1458" s="11">
        <v>3</v>
      </c>
      <c r="K1458" s="14"/>
    </row>
    <row r="1459" spans="1:11" x14ac:dyDescent="0.25">
      <c r="A1459">
        <v>94611</v>
      </c>
      <c r="B1459" t="s">
        <v>23</v>
      </c>
      <c r="C1459" s="10">
        <v>1</v>
      </c>
      <c r="D1459" s="11">
        <v>3</v>
      </c>
      <c r="K1459" s="14"/>
    </row>
    <row r="1460" spans="1:11" x14ac:dyDescent="0.25">
      <c r="A1460">
        <v>94612</v>
      </c>
      <c r="B1460" t="s">
        <v>23</v>
      </c>
      <c r="C1460" s="10">
        <v>1</v>
      </c>
      <c r="D1460" s="11">
        <v>3</v>
      </c>
      <c r="K1460" s="14"/>
    </row>
    <row r="1461" spans="1:11" x14ac:dyDescent="0.25">
      <c r="A1461">
        <v>94613</v>
      </c>
      <c r="B1461" t="s">
        <v>23</v>
      </c>
      <c r="C1461" s="10">
        <v>1</v>
      </c>
      <c r="D1461" s="11">
        <v>3</v>
      </c>
      <c r="K1461" s="14"/>
    </row>
    <row r="1462" spans="1:11" x14ac:dyDescent="0.25">
      <c r="A1462" s="58">
        <v>94614</v>
      </c>
      <c r="B1462" s="58" t="s">
        <v>23</v>
      </c>
      <c r="C1462" s="10" t="s">
        <v>130</v>
      </c>
      <c r="K1462" s="14"/>
    </row>
    <row r="1463" spans="1:11" x14ac:dyDescent="0.25">
      <c r="A1463" s="58">
        <v>94615</v>
      </c>
      <c r="B1463" s="58" t="s">
        <v>23</v>
      </c>
      <c r="C1463" s="10" t="s">
        <v>130</v>
      </c>
      <c r="K1463" s="14"/>
    </row>
    <row r="1464" spans="1:11" x14ac:dyDescent="0.25">
      <c r="A1464" s="58">
        <v>94617</v>
      </c>
      <c r="B1464" s="58" t="s">
        <v>23</v>
      </c>
      <c r="C1464" s="10" t="s">
        <v>130</v>
      </c>
      <c r="K1464" s="14"/>
    </row>
    <row r="1465" spans="1:11" x14ac:dyDescent="0.25">
      <c r="A1465">
        <v>94618</v>
      </c>
      <c r="B1465" t="s">
        <v>23</v>
      </c>
      <c r="C1465" s="10">
        <v>1</v>
      </c>
      <c r="D1465" s="11">
        <v>3</v>
      </c>
      <c r="K1465" s="14"/>
    </row>
    <row r="1466" spans="1:11" x14ac:dyDescent="0.25">
      <c r="A1466">
        <v>94619</v>
      </c>
      <c r="B1466" t="s">
        <v>23</v>
      </c>
      <c r="C1466" s="10">
        <v>1</v>
      </c>
      <c r="D1466" s="11">
        <v>3</v>
      </c>
      <c r="K1466" s="14"/>
    </row>
    <row r="1467" spans="1:11" x14ac:dyDescent="0.25">
      <c r="A1467" s="58">
        <v>94620</v>
      </c>
      <c r="B1467" s="58" t="s">
        <v>23</v>
      </c>
      <c r="C1467" s="10" t="s">
        <v>130</v>
      </c>
      <c r="K1467" s="14"/>
    </row>
    <row r="1468" spans="1:11" x14ac:dyDescent="0.25">
      <c r="A1468">
        <v>94621</v>
      </c>
      <c r="B1468" t="s">
        <v>23</v>
      </c>
      <c r="C1468" s="10">
        <v>1</v>
      </c>
      <c r="D1468" s="11">
        <v>3</v>
      </c>
      <c r="K1468" s="14"/>
    </row>
    <row r="1469" spans="1:11" x14ac:dyDescent="0.25">
      <c r="A1469" s="58">
        <v>94623</v>
      </c>
      <c r="B1469" s="58" t="s">
        <v>23</v>
      </c>
      <c r="C1469" s="10" t="s">
        <v>130</v>
      </c>
      <c r="K1469" s="14"/>
    </row>
    <row r="1470" spans="1:11" x14ac:dyDescent="0.25">
      <c r="A1470" s="58">
        <v>94624</v>
      </c>
      <c r="B1470" s="58" t="s">
        <v>23</v>
      </c>
      <c r="C1470" s="10" t="s">
        <v>130</v>
      </c>
      <c r="K1470" s="14"/>
    </row>
    <row r="1471" spans="1:11" x14ac:dyDescent="0.25">
      <c r="A1471" s="58">
        <v>94649</v>
      </c>
      <c r="B1471" s="58" t="s">
        <v>23</v>
      </c>
      <c r="C1471" s="10" t="s">
        <v>130</v>
      </c>
      <c r="K1471" s="14"/>
    </row>
    <row r="1472" spans="1:11" x14ac:dyDescent="0.25">
      <c r="A1472" s="58">
        <v>94659</v>
      </c>
      <c r="B1472" s="58" t="s">
        <v>23</v>
      </c>
      <c r="C1472" s="10" t="s">
        <v>130</v>
      </c>
      <c r="K1472" s="14"/>
    </row>
    <row r="1473" spans="1:11" x14ac:dyDescent="0.25">
      <c r="A1473" s="58">
        <v>94660</v>
      </c>
      <c r="B1473" s="58" t="s">
        <v>23</v>
      </c>
      <c r="C1473" s="10" t="s">
        <v>130</v>
      </c>
      <c r="K1473" s="14"/>
    </row>
    <row r="1474" spans="1:11" x14ac:dyDescent="0.25">
      <c r="A1474" s="58">
        <v>94661</v>
      </c>
      <c r="B1474" s="58" t="s">
        <v>23</v>
      </c>
      <c r="C1474" s="10" t="s">
        <v>130</v>
      </c>
      <c r="K1474" s="14"/>
    </row>
    <row r="1475" spans="1:11" x14ac:dyDescent="0.25">
      <c r="A1475" s="58">
        <v>94662</v>
      </c>
      <c r="B1475" s="58" t="s">
        <v>23</v>
      </c>
      <c r="C1475" s="10" t="s">
        <v>130</v>
      </c>
      <c r="K1475" s="14"/>
    </row>
    <row r="1476" spans="1:11" x14ac:dyDescent="0.25">
      <c r="A1476" s="58">
        <v>94666</v>
      </c>
      <c r="B1476" s="58" t="s">
        <v>23</v>
      </c>
      <c r="C1476" s="10" t="s">
        <v>130</v>
      </c>
      <c r="K1476" s="14"/>
    </row>
    <row r="1477" spans="1:11" x14ac:dyDescent="0.25">
      <c r="A1477" s="58">
        <v>94701</v>
      </c>
      <c r="B1477" s="58" t="s">
        <v>23</v>
      </c>
      <c r="C1477" s="10" t="s">
        <v>130</v>
      </c>
      <c r="K1477" s="14"/>
    </row>
    <row r="1478" spans="1:11" x14ac:dyDescent="0.25">
      <c r="A1478">
        <v>94702</v>
      </c>
      <c r="B1478" t="s">
        <v>23</v>
      </c>
      <c r="C1478" s="10">
        <v>1</v>
      </c>
      <c r="D1478" s="11">
        <v>3</v>
      </c>
      <c r="K1478" s="14"/>
    </row>
    <row r="1479" spans="1:11" x14ac:dyDescent="0.25">
      <c r="A1479">
        <v>94703</v>
      </c>
      <c r="B1479" t="s">
        <v>23</v>
      </c>
      <c r="C1479" s="10">
        <v>1</v>
      </c>
      <c r="D1479" s="11">
        <v>3</v>
      </c>
      <c r="K1479" s="14"/>
    </row>
    <row r="1480" spans="1:11" x14ac:dyDescent="0.25">
      <c r="A1480">
        <v>94704</v>
      </c>
      <c r="B1480" t="s">
        <v>23</v>
      </c>
      <c r="C1480" s="10">
        <v>1</v>
      </c>
      <c r="D1480" s="11">
        <v>3</v>
      </c>
      <c r="K1480" s="14"/>
    </row>
    <row r="1481" spans="1:11" x14ac:dyDescent="0.25">
      <c r="A1481">
        <v>94705</v>
      </c>
      <c r="B1481" t="s">
        <v>23</v>
      </c>
      <c r="C1481" s="10">
        <v>1</v>
      </c>
      <c r="D1481" s="11">
        <v>3</v>
      </c>
      <c r="K1481" s="14"/>
    </row>
    <row r="1482" spans="1:11" x14ac:dyDescent="0.25">
      <c r="A1482">
        <v>94706</v>
      </c>
      <c r="B1482" t="s">
        <v>23</v>
      </c>
      <c r="C1482" s="10">
        <v>1</v>
      </c>
      <c r="D1482" s="11">
        <v>3</v>
      </c>
      <c r="K1482" s="14"/>
    </row>
    <row r="1483" spans="1:11" x14ac:dyDescent="0.25">
      <c r="A1483">
        <v>94707</v>
      </c>
      <c r="B1483" t="s">
        <v>23</v>
      </c>
      <c r="C1483" s="10">
        <v>1</v>
      </c>
      <c r="D1483" s="11">
        <v>3</v>
      </c>
      <c r="K1483" s="14"/>
    </row>
    <row r="1484" spans="1:11" x14ac:dyDescent="0.25">
      <c r="A1484">
        <v>94708</v>
      </c>
      <c r="B1484" t="s">
        <v>23</v>
      </c>
      <c r="C1484" s="10">
        <v>1</v>
      </c>
      <c r="D1484" s="11">
        <v>3</v>
      </c>
      <c r="K1484" s="14"/>
    </row>
    <row r="1485" spans="1:11" x14ac:dyDescent="0.25">
      <c r="A1485">
        <v>94709</v>
      </c>
      <c r="B1485" t="s">
        <v>23</v>
      </c>
      <c r="C1485" s="10">
        <v>1</v>
      </c>
      <c r="D1485" s="11">
        <v>3</v>
      </c>
      <c r="K1485" s="14"/>
    </row>
    <row r="1486" spans="1:11" x14ac:dyDescent="0.25">
      <c r="A1486">
        <v>94710</v>
      </c>
      <c r="B1486" t="s">
        <v>23</v>
      </c>
      <c r="C1486" s="10">
        <v>1</v>
      </c>
      <c r="D1486" s="11">
        <v>3</v>
      </c>
      <c r="K1486" s="14"/>
    </row>
    <row r="1487" spans="1:11" x14ac:dyDescent="0.25">
      <c r="A1487" s="58">
        <v>94712</v>
      </c>
      <c r="B1487" s="58" t="s">
        <v>23</v>
      </c>
      <c r="C1487" s="10" t="s">
        <v>130</v>
      </c>
      <c r="K1487" s="14"/>
    </row>
    <row r="1488" spans="1:11" x14ac:dyDescent="0.25">
      <c r="A1488">
        <v>94720</v>
      </c>
      <c r="B1488" t="s">
        <v>23</v>
      </c>
      <c r="C1488" s="10">
        <v>1</v>
      </c>
      <c r="D1488" s="11">
        <v>3</v>
      </c>
      <c r="K1488" s="14"/>
    </row>
    <row r="1489" spans="1:11" x14ac:dyDescent="0.25">
      <c r="A1489">
        <v>94801</v>
      </c>
      <c r="B1489" t="s">
        <v>23</v>
      </c>
      <c r="C1489" s="10">
        <v>1</v>
      </c>
      <c r="D1489" s="11">
        <v>3</v>
      </c>
      <c r="K1489" s="14"/>
    </row>
    <row r="1490" spans="1:11" x14ac:dyDescent="0.25">
      <c r="A1490" s="58">
        <v>94802</v>
      </c>
      <c r="B1490" s="58" t="s">
        <v>23</v>
      </c>
      <c r="C1490" s="10" t="s">
        <v>130</v>
      </c>
      <c r="K1490" s="14"/>
    </row>
    <row r="1491" spans="1:11" x14ac:dyDescent="0.25">
      <c r="A1491">
        <v>94803</v>
      </c>
      <c r="B1491" t="s">
        <v>23</v>
      </c>
      <c r="C1491" s="10">
        <v>1</v>
      </c>
      <c r="D1491" s="11">
        <v>3</v>
      </c>
      <c r="K1491" s="14"/>
    </row>
    <row r="1492" spans="1:11" x14ac:dyDescent="0.25">
      <c r="A1492">
        <v>94804</v>
      </c>
      <c r="B1492" t="s">
        <v>23</v>
      </c>
      <c r="C1492" s="10">
        <v>1</v>
      </c>
      <c r="D1492" s="11">
        <v>3</v>
      </c>
      <c r="K1492" s="14"/>
    </row>
    <row r="1493" spans="1:11" x14ac:dyDescent="0.25">
      <c r="A1493">
        <v>94805</v>
      </c>
      <c r="B1493" t="s">
        <v>23</v>
      </c>
      <c r="C1493" s="10">
        <v>1</v>
      </c>
      <c r="D1493" s="11">
        <v>3</v>
      </c>
      <c r="K1493" s="14"/>
    </row>
    <row r="1494" spans="1:11" x14ac:dyDescent="0.25">
      <c r="A1494">
        <v>94806</v>
      </c>
      <c r="B1494" t="s">
        <v>23</v>
      </c>
      <c r="C1494" s="10">
        <v>1</v>
      </c>
      <c r="D1494" s="11">
        <v>3</v>
      </c>
      <c r="K1494" s="14"/>
    </row>
    <row r="1495" spans="1:11" x14ac:dyDescent="0.25">
      <c r="A1495" s="58">
        <v>94807</v>
      </c>
      <c r="B1495" s="58" t="s">
        <v>23</v>
      </c>
      <c r="C1495" s="10" t="s">
        <v>130</v>
      </c>
      <c r="K1495" s="14"/>
    </row>
    <row r="1496" spans="1:11" x14ac:dyDescent="0.25">
      <c r="A1496" s="58">
        <v>94808</v>
      </c>
      <c r="B1496" s="58" t="s">
        <v>23</v>
      </c>
      <c r="C1496" s="10" t="s">
        <v>130</v>
      </c>
      <c r="K1496" s="14"/>
    </row>
    <row r="1497" spans="1:11" x14ac:dyDescent="0.25">
      <c r="A1497" s="58">
        <v>94820</v>
      </c>
      <c r="B1497" s="58" t="s">
        <v>23</v>
      </c>
      <c r="C1497" s="10" t="s">
        <v>130</v>
      </c>
      <c r="K1497" s="14"/>
    </row>
    <row r="1498" spans="1:11" x14ac:dyDescent="0.25">
      <c r="A1498">
        <v>94850</v>
      </c>
      <c r="B1498" t="s">
        <v>23</v>
      </c>
      <c r="C1498" s="10">
        <v>1</v>
      </c>
      <c r="D1498" s="11">
        <v>3</v>
      </c>
      <c r="K1498" s="14"/>
    </row>
    <row r="1499" spans="1:11" x14ac:dyDescent="0.25">
      <c r="A1499">
        <v>94901</v>
      </c>
      <c r="B1499" t="s">
        <v>23</v>
      </c>
      <c r="C1499" s="10">
        <v>1</v>
      </c>
      <c r="D1499" s="11">
        <v>2</v>
      </c>
      <c r="K1499" s="14"/>
    </row>
    <row r="1500" spans="1:11" x14ac:dyDescent="0.25">
      <c r="A1500">
        <v>94903</v>
      </c>
      <c r="B1500" t="s">
        <v>23</v>
      </c>
      <c r="C1500" s="10">
        <v>1</v>
      </c>
      <c r="D1500" s="11">
        <v>2</v>
      </c>
      <c r="K1500" s="14"/>
    </row>
    <row r="1501" spans="1:11" x14ac:dyDescent="0.25">
      <c r="A1501">
        <v>94904</v>
      </c>
      <c r="B1501" t="s">
        <v>23</v>
      </c>
      <c r="C1501" s="10">
        <v>1</v>
      </c>
      <c r="D1501" s="11">
        <v>2</v>
      </c>
      <c r="K1501" s="14"/>
    </row>
    <row r="1502" spans="1:11" x14ac:dyDescent="0.25">
      <c r="A1502" s="58">
        <v>94912</v>
      </c>
      <c r="B1502" s="58" t="s">
        <v>23</v>
      </c>
      <c r="C1502" s="10" t="s">
        <v>130</v>
      </c>
      <c r="K1502" s="14"/>
    </row>
    <row r="1503" spans="1:11" x14ac:dyDescent="0.25">
      <c r="A1503" s="58">
        <v>94913</v>
      </c>
      <c r="B1503" s="58" t="s">
        <v>23</v>
      </c>
      <c r="C1503" s="10" t="s">
        <v>130</v>
      </c>
      <c r="K1503" s="14"/>
    </row>
    <row r="1504" spans="1:11" x14ac:dyDescent="0.25">
      <c r="A1504" s="58">
        <v>94914</v>
      </c>
      <c r="B1504" s="58" t="s">
        <v>23</v>
      </c>
      <c r="C1504" s="10" t="s">
        <v>130</v>
      </c>
      <c r="K1504" s="14"/>
    </row>
    <row r="1505" spans="1:11" x14ac:dyDescent="0.25">
      <c r="A1505" s="58">
        <v>94915</v>
      </c>
      <c r="B1505" s="58" t="s">
        <v>23</v>
      </c>
      <c r="C1505" s="10" t="s">
        <v>130</v>
      </c>
      <c r="K1505" s="14"/>
    </row>
    <row r="1506" spans="1:11" x14ac:dyDescent="0.25">
      <c r="A1506">
        <v>94920</v>
      </c>
      <c r="B1506" t="s">
        <v>23</v>
      </c>
      <c r="C1506" s="10">
        <v>1</v>
      </c>
      <c r="D1506" s="11">
        <v>3</v>
      </c>
      <c r="K1506" s="14"/>
    </row>
    <row r="1507" spans="1:11" x14ac:dyDescent="0.25">
      <c r="A1507">
        <v>94922</v>
      </c>
      <c r="B1507" t="s">
        <v>20</v>
      </c>
      <c r="C1507" s="10">
        <v>1</v>
      </c>
      <c r="D1507" s="11">
        <v>1</v>
      </c>
      <c r="K1507" s="14"/>
    </row>
    <row r="1508" spans="1:11" x14ac:dyDescent="0.25">
      <c r="A1508">
        <v>94923</v>
      </c>
      <c r="B1508" t="s">
        <v>20</v>
      </c>
      <c r="C1508" s="10">
        <v>1</v>
      </c>
      <c r="D1508" s="11">
        <v>1</v>
      </c>
      <c r="K1508" s="14"/>
    </row>
    <row r="1509" spans="1:11" x14ac:dyDescent="0.25">
      <c r="A1509">
        <v>94924</v>
      </c>
      <c r="B1509" t="s">
        <v>23</v>
      </c>
      <c r="C1509" s="10">
        <v>1</v>
      </c>
      <c r="D1509" s="11">
        <v>3</v>
      </c>
      <c r="K1509" s="14"/>
    </row>
    <row r="1510" spans="1:11" x14ac:dyDescent="0.25">
      <c r="A1510">
        <v>94925</v>
      </c>
      <c r="B1510" t="s">
        <v>23</v>
      </c>
      <c r="C1510" s="10">
        <v>1</v>
      </c>
      <c r="D1510" s="11">
        <v>3</v>
      </c>
      <c r="K1510" s="14"/>
    </row>
    <row r="1511" spans="1:11" x14ac:dyDescent="0.25">
      <c r="A1511" s="58">
        <v>94926</v>
      </c>
      <c r="B1511" s="58" t="s">
        <v>20</v>
      </c>
      <c r="C1511" s="10" t="s">
        <v>130</v>
      </c>
      <c r="K1511" s="14"/>
    </row>
    <row r="1512" spans="1:11" x14ac:dyDescent="0.25">
      <c r="A1512" s="58">
        <v>94927</v>
      </c>
      <c r="B1512" s="58" t="s">
        <v>20</v>
      </c>
      <c r="C1512" s="10" t="s">
        <v>130</v>
      </c>
      <c r="K1512" s="14"/>
    </row>
    <row r="1513" spans="1:11" x14ac:dyDescent="0.25">
      <c r="A1513">
        <v>94928</v>
      </c>
      <c r="B1513" t="s">
        <v>20</v>
      </c>
      <c r="C1513" s="10">
        <v>0.95745003734712142</v>
      </c>
      <c r="D1513" s="11">
        <v>2</v>
      </c>
      <c r="K1513" s="14"/>
    </row>
    <row r="1514" spans="1:11" x14ac:dyDescent="0.25">
      <c r="A1514">
        <v>94928</v>
      </c>
      <c r="B1514" t="s">
        <v>23</v>
      </c>
      <c r="C1514" s="10">
        <v>4.2549962652878574E-2</v>
      </c>
      <c r="D1514" s="11">
        <v>2</v>
      </c>
      <c r="K1514" s="14"/>
    </row>
    <row r="1515" spans="1:11" x14ac:dyDescent="0.25">
      <c r="A1515">
        <v>94929</v>
      </c>
      <c r="B1515" t="s">
        <v>23</v>
      </c>
      <c r="C1515" s="10">
        <v>0.96867088043422567</v>
      </c>
      <c r="D1515" s="11">
        <v>3</v>
      </c>
      <c r="K1515" s="14"/>
    </row>
    <row r="1516" spans="1:11" x14ac:dyDescent="0.25">
      <c r="A1516">
        <v>94929</v>
      </c>
      <c r="B1516" t="s">
        <v>20</v>
      </c>
      <c r="C1516" s="10">
        <v>3.1329119565774291E-2</v>
      </c>
      <c r="D1516" s="11">
        <v>3</v>
      </c>
      <c r="K1516" s="14"/>
    </row>
    <row r="1517" spans="1:11" x14ac:dyDescent="0.25">
      <c r="A1517">
        <v>94930</v>
      </c>
      <c r="B1517" t="s">
        <v>23</v>
      </c>
      <c r="C1517" s="10">
        <v>1</v>
      </c>
      <c r="D1517" s="11">
        <v>2</v>
      </c>
      <c r="K1517" s="14"/>
    </row>
    <row r="1518" spans="1:11" x14ac:dyDescent="0.25">
      <c r="A1518">
        <v>94931</v>
      </c>
      <c r="B1518" t="s">
        <v>20</v>
      </c>
      <c r="C1518" s="10">
        <v>0.81917568671287244</v>
      </c>
      <c r="D1518" s="11">
        <v>2</v>
      </c>
      <c r="K1518" s="14"/>
    </row>
    <row r="1519" spans="1:11" x14ac:dyDescent="0.25">
      <c r="A1519">
        <v>94931</v>
      </c>
      <c r="B1519" t="s">
        <v>23</v>
      </c>
      <c r="C1519" s="10">
        <v>0.18082431328712767</v>
      </c>
      <c r="D1519" s="11">
        <v>2</v>
      </c>
      <c r="K1519" s="14"/>
    </row>
    <row r="1520" spans="1:11" x14ac:dyDescent="0.25">
      <c r="A1520">
        <v>94933</v>
      </c>
      <c r="B1520" t="s">
        <v>23</v>
      </c>
      <c r="C1520" s="10">
        <v>1</v>
      </c>
      <c r="D1520" s="11">
        <v>3</v>
      </c>
      <c r="K1520" s="14"/>
    </row>
    <row r="1521" spans="1:11" x14ac:dyDescent="0.25">
      <c r="A1521">
        <v>94937</v>
      </c>
      <c r="B1521" t="s">
        <v>23</v>
      </c>
      <c r="C1521" s="10">
        <v>1</v>
      </c>
      <c r="D1521" s="11">
        <v>3</v>
      </c>
      <c r="K1521" s="14"/>
    </row>
    <row r="1522" spans="1:11" x14ac:dyDescent="0.25">
      <c r="A1522">
        <v>94938</v>
      </c>
      <c r="B1522" t="s">
        <v>23</v>
      </c>
      <c r="C1522" s="10">
        <v>1</v>
      </c>
      <c r="D1522" s="11">
        <v>3</v>
      </c>
      <c r="K1522" s="14"/>
    </row>
    <row r="1523" spans="1:11" x14ac:dyDescent="0.25">
      <c r="A1523">
        <v>94939</v>
      </c>
      <c r="B1523" t="s">
        <v>23</v>
      </c>
      <c r="C1523" s="10">
        <v>1</v>
      </c>
      <c r="D1523" s="11">
        <v>2</v>
      </c>
      <c r="K1523" s="14"/>
    </row>
    <row r="1524" spans="1:11" x14ac:dyDescent="0.25">
      <c r="A1524">
        <v>94940</v>
      </c>
      <c r="B1524" t="s">
        <v>23</v>
      </c>
      <c r="C1524" s="10">
        <v>1</v>
      </c>
      <c r="D1524" s="11">
        <v>3</v>
      </c>
      <c r="K1524" s="14"/>
    </row>
    <row r="1525" spans="1:11" x14ac:dyDescent="0.25">
      <c r="A1525">
        <v>94941</v>
      </c>
      <c r="B1525" t="s">
        <v>23</v>
      </c>
      <c r="C1525" s="10">
        <v>1</v>
      </c>
      <c r="D1525" s="11">
        <v>3</v>
      </c>
      <c r="K1525" s="14"/>
    </row>
    <row r="1526" spans="1:11" x14ac:dyDescent="0.25">
      <c r="A1526" s="58">
        <v>94942</v>
      </c>
      <c r="B1526" s="58" t="s">
        <v>23</v>
      </c>
      <c r="C1526" s="10" t="s">
        <v>130</v>
      </c>
      <c r="K1526" s="14"/>
    </row>
    <row r="1527" spans="1:11" x14ac:dyDescent="0.25">
      <c r="A1527">
        <v>94945</v>
      </c>
      <c r="B1527" t="s">
        <v>23</v>
      </c>
      <c r="C1527" s="10">
        <v>1</v>
      </c>
      <c r="D1527" s="11">
        <v>2</v>
      </c>
      <c r="K1527" s="14"/>
    </row>
    <row r="1528" spans="1:11" x14ac:dyDescent="0.25">
      <c r="A1528">
        <v>94946</v>
      </c>
      <c r="B1528" t="s">
        <v>23</v>
      </c>
      <c r="C1528" s="10">
        <v>1</v>
      </c>
      <c r="D1528" s="11">
        <v>2</v>
      </c>
      <c r="K1528" s="14"/>
    </row>
    <row r="1529" spans="1:11" x14ac:dyDescent="0.25">
      <c r="A1529">
        <v>94947</v>
      </c>
      <c r="B1529" t="s">
        <v>23</v>
      </c>
      <c r="C1529" s="10">
        <v>1</v>
      </c>
      <c r="D1529" s="11">
        <v>2</v>
      </c>
      <c r="K1529" s="14"/>
    </row>
    <row r="1530" spans="1:11" x14ac:dyDescent="0.25">
      <c r="A1530" s="58">
        <v>94948</v>
      </c>
      <c r="B1530" s="58" t="s">
        <v>23</v>
      </c>
      <c r="C1530" s="10" t="s">
        <v>130</v>
      </c>
      <c r="K1530" s="14"/>
    </row>
    <row r="1531" spans="1:11" x14ac:dyDescent="0.25">
      <c r="A1531">
        <v>94949</v>
      </c>
      <c r="B1531" t="s">
        <v>23</v>
      </c>
      <c r="C1531" s="10">
        <v>1</v>
      </c>
      <c r="D1531" s="11">
        <v>2</v>
      </c>
      <c r="K1531" s="14"/>
    </row>
    <row r="1532" spans="1:11" x14ac:dyDescent="0.25">
      <c r="A1532">
        <v>94950</v>
      </c>
      <c r="B1532" t="s">
        <v>23</v>
      </c>
      <c r="C1532" s="10">
        <v>1</v>
      </c>
      <c r="D1532" s="11">
        <v>3</v>
      </c>
      <c r="K1532" s="14"/>
    </row>
    <row r="1533" spans="1:11" x14ac:dyDescent="0.25">
      <c r="A1533">
        <v>94951</v>
      </c>
      <c r="B1533" t="s">
        <v>23</v>
      </c>
      <c r="C1533" s="10">
        <v>0.62683887046016418</v>
      </c>
      <c r="D1533" s="11">
        <v>2</v>
      </c>
      <c r="K1533" s="14"/>
    </row>
    <row r="1534" spans="1:11" x14ac:dyDescent="0.25">
      <c r="A1534">
        <v>94951</v>
      </c>
      <c r="B1534" t="s">
        <v>20</v>
      </c>
      <c r="C1534" s="10">
        <v>0.37316112953983582</v>
      </c>
      <c r="D1534" s="11">
        <v>2</v>
      </c>
      <c r="K1534" s="14"/>
    </row>
    <row r="1535" spans="1:11" x14ac:dyDescent="0.25">
      <c r="A1535">
        <v>94952</v>
      </c>
      <c r="B1535" t="s">
        <v>23</v>
      </c>
      <c r="C1535" s="10">
        <v>0.61685745891360277</v>
      </c>
      <c r="D1535" s="11">
        <v>2</v>
      </c>
      <c r="K1535" s="14"/>
    </row>
    <row r="1536" spans="1:11" x14ac:dyDescent="0.25">
      <c r="A1536">
        <v>94952</v>
      </c>
      <c r="B1536" t="s">
        <v>20</v>
      </c>
      <c r="C1536" s="10">
        <v>0.38314254108639723</v>
      </c>
      <c r="D1536" s="11">
        <v>2</v>
      </c>
      <c r="K1536" s="14"/>
    </row>
    <row r="1537" spans="1:11" x14ac:dyDescent="0.25">
      <c r="A1537" s="58">
        <v>94953</v>
      </c>
      <c r="B1537" s="58" t="s">
        <v>23</v>
      </c>
      <c r="C1537" s="10" t="s">
        <v>130</v>
      </c>
      <c r="K1537" s="14"/>
    </row>
    <row r="1538" spans="1:11" x14ac:dyDescent="0.25">
      <c r="A1538">
        <v>94954</v>
      </c>
      <c r="B1538" t="s">
        <v>23</v>
      </c>
      <c r="C1538" s="10">
        <v>0.98285577818452474</v>
      </c>
      <c r="D1538" s="11">
        <v>2</v>
      </c>
      <c r="K1538" s="14"/>
    </row>
    <row r="1539" spans="1:11" x14ac:dyDescent="0.25">
      <c r="A1539">
        <v>94954</v>
      </c>
      <c r="B1539" t="s">
        <v>20</v>
      </c>
      <c r="C1539" s="10">
        <v>1.7144221815475324E-2</v>
      </c>
      <c r="D1539" s="11">
        <v>2</v>
      </c>
      <c r="K1539" s="14"/>
    </row>
    <row r="1540" spans="1:11" x14ac:dyDescent="0.25">
      <c r="A1540" s="58">
        <v>94955</v>
      </c>
      <c r="B1540" s="58" t="s">
        <v>23</v>
      </c>
      <c r="C1540" s="10" t="s">
        <v>130</v>
      </c>
      <c r="K1540" s="14"/>
    </row>
    <row r="1541" spans="1:11" x14ac:dyDescent="0.25">
      <c r="A1541">
        <v>94956</v>
      </c>
      <c r="B1541" t="s">
        <v>23</v>
      </c>
      <c r="C1541" s="10">
        <v>1</v>
      </c>
      <c r="D1541" s="11">
        <v>3</v>
      </c>
      <c r="K1541" s="14"/>
    </row>
    <row r="1542" spans="1:11" x14ac:dyDescent="0.25">
      <c r="A1542">
        <v>94957</v>
      </c>
      <c r="B1542" t="s">
        <v>23</v>
      </c>
      <c r="C1542" s="10">
        <v>1</v>
      </c>
      <c r="D1542" s="11">
        <v>2</v>
      </c>
      <c r="K1542" s="14"/>
    </row>
    <row r="1543" spans="1:11" x14ac:dyDescent="0.25">
      <c r="A1543">
        <v>94960</v>
      </c>
      <c r="B1543" t="s">
        <v>23</v>
      </c>
      <c r="C1543" s="10">
        <v>1</v>
      </c>
      <c r="D1543" s="11">
        <v>2</v>
      </c>
      <c r="K1543" s="14"/>
    </row>
    <row r="1544" spans="1:11" x14ac:dyDescent="0.25">
      <c r="A1544">
        <v>94963</v>
      </c>
      <c r="B1544" t="s">
        <v>23</v>
      </c>
      <c r="C1544" s="10">
        <v>1</v>
      </c>
      <c r="D1544" s="11">
        <v>2</v>
      </c>
      <c r="K1544" s="14"/>
    </row>
    <row r="1545" spans="1:11" x14ac:dyDescent="0.25">
      <c r="A1545">
        <v>94964</v>
      </c>
      <c r="B1545" t="s">
        <v>23</v>
      </c>
      <c r="C1545" s="10">
        <v>1</v>
      </c>
      <c r="D1545" s="11">
        <v>2</v>
      </c>
      <c r="K1545" s="14"/>
    </row>
    <row r="1546" spans="1:11" x14ac:dyDescent="0.25">
      <c r="A1546">
        <v>94965</v>
      </c>
      <c r="B1546" t="s">
        <v>23</v>
      </c>
      <c r="C1546" s="10">
        <v>1</v>
      </c>
      <c r="D1546" s="11">
        <v>3</v>
      </c>
      <c r="K1546" s="14"/>
    </row>
    <row r="1547" spans="1:11" x14ac:dyDescent="0.25">
      <c r="A1547" s="58">
        <v>94966</v>
      </c>
      <c r="B1547" s="58" t="s">
        <v>23</v>
      </c>
      <c r="C1547" s="10" t="s">
        <v>130</v>
      </c>
      <c r="K1547" s="14"/>
    </row>
    <row r="1548" spans="1:11" x14ac:dyDescent="0.25">
      <c r="A1548">
        <v>94970</v>
      </c>
      <c r="B1548" t="s">
        <v>23</v>
      </c>
      <c r="C1548" s="10">
        <v>1</v>
      </c>
      <c r="D1548" s="11">
        <v>3</v>
      </c>
      <c r="K1548" s="14"/>
    </row>
    <row r="1549" spans="1:11" x14ac:dyDescent="0.25">
      <c r="A1549">
        <v>94971</v>
      </c>
      <c r="B1549" t="s">
        <v>23</v>
      </c>
      <c r="C1549" s="10">
        <v>0.76427638897394667</v>
      </c>
      <c r="D1549" s="11">
        <v>3</v>
      </c>
      <c r="K1549" s="14"/>
    </row>
    <row r="1550" spans="1:11" x14ac:dyDescent="0.25">
      <c r="A1550">
        <v>94971</v>
      </c>
      <c r="B1550" t="s">
        <v>20</v>
      </c>
      <c r="C1550" s="10">
        <v>0.23572361102605333</v>
      </c>
      <c r="D1550" s="11">
        <v>3</v>
      </c>
      <c r="K1550" s="14"/>
    </row>
    <row r="1551" spans="1:11" x14ac:dyDescent="0.25">
      <c r="A1551">
        <v>94972</v>
      </c>
      <c r="B1551" t="s">
        <v>20</v>
      </c>
      <c r="C1551" s="10">
        <v>0.98637497507422034</v>
      </c>
      <c r="D1551" s="11">
        <v>2</v>
      </c>
      <c r="K1551" s="14"/>
    </row>
    <row r="1552" spans="1:11" x14ac:dyDescent="0.25">
      <c r="A1552">
        <v>94972</v>
      </c>
      <c r="B1552" t="s">
        <v>23</v>
      </c>
      <c r="C1552" s="10">
        <v>1.3625024925779772E-2</v>
      </c>
      <c r="D1552" s="11">
        <v>2</v>
      </c>
      <c r="K1552" s="14"/>
    </row>
    <row r="1553" spans="1:11" x14ac:dyDescent="0.25">
      <c r="A1553">
        <v>94973</v>
      </c>
      <c r="B1553" t="s">
        <v>23</v>
      </c>
      <c r="C1553" s="10">
        <v>1</v>
      </c>
      <c r="D1553" s="11">
        <v>2</v>
      </c>
      <c r="K1553" s="14"/>
    </row>
    <row r="1554" spans="1:11" x14ac:dyDescent="0.25">
      <c r="A1554" s="58">
        <v>94974</v>
      </c>
      <c r="B1554" s="58" t="s">
        <v>23</v>
      </c>
      <c r="C1554" s="10" t="s">
        <v>130</v>
      </c>
      <c r="K1554" s="14"/>
    </row>
    <row r="1555" spans="1:11" x14ac:dyDescent="0.25">
      <c r="A1555" s="58">
        <v>94975</v>
      </c>
      <c r="B1555" s="58" t="s">
        <v>23</v>
      </c>
      <c r="C1555" s="10" t="s">
        <v>130</v>
      </c>
      <c r="K1555" s="14"/>
    </row>
    <row r="1556" spans="1:11" x14ac:dyDescent="0.25">
      <c r="A1556" s="58">
        <v>94976</v>
      </c>
      <c r="B1556" s="58" t="s">
        <v>23</v>
      </c>
      <c r="C1556" s="10" t="s">
        <v>130</v>
      </c>
      <c r="K1556" s="14"/>
    </row>
    <row r="1557" spans="1:11" x14ac:dyDescent="0.25">
      <c r="A1557" s="58">
        <v>94977</v>
      </c>
      <c r="B1557" s="58" t="s">
        <v>23</v>
      </c>
      <c r="C1557" s="10" t="s">
        <v>130</v>
      </c>
      <c r="K1557" s="14"/>
    </row>
    <row r="1558" spans="1:11" x14ac:dyDescent="0.25">
      <c r="A1558" s="58">
        <v>94978</v>
      </c>
      <c r="B1558" s="58" t="s">
        <v>23</v>
      </c>
      <c r="C1558" s="10" t="s">
        <v>130</v>
      </c>
      <c r="K1558" s="14"/>
    </row>
    <row r="1559" spans="1:11" x14ac:dyDescent="0.25">
      <c r="A1559" s="58">
        <v>94979</v>
      </c>
      <c r="B1559" s="58" t="s">
        <v>23</v>
      </c>
      <c r="C1559" s="10" t="s">
        <v>130</v>
      </c>
      <c r="K1559" s="14"/>
    </row>
    <row r="1560" spans="1:11" x14ac:dyDescent="0.25">
      <c r="A1560" s="58">
        <v>94999</v>
      </c>
      <c r="B1560" s="58" t="s">
        <v>23</v>
      </c>
      <c r="C1560" s="10" t="s">
        <v>130</v>
      </c>
      <c r="K1560" s="14"/>
    </row>
    <row r="1561" spans="1:11" x14ac:dyDescent="0.25">
      <c r="A1561" s="58">
        <v>95001</v>
      </c>
      <c r="B1561" s="58" t="s">
        <v>18</v>
      </c>
      <c r="C1561" s="10" t="s">
        <v>130</v>
      </c>
      <c r="K1561" s="14"/>
    </row>
    <row r="1562" spans="1:11" x14ac:dyDescent="0.25">
      <c r="A1562">
        <v>95002</v>
      </c>
      <c r="B1562" t="s">
        <v>23</v>
      </c>
      <c r="C1562" s="10">
        <v>1</v>
      </c>
      <c r="D1562" s="11">
        <v>4</v>
      </c>
      <c r="K1562" s="14"/>
    </row>
    <row r="1563" spans="1:11" x14ac:dyDescent="0.25">
      <c r="A1563">
        <v>95003</v>
      </c>
      <c r="B1563" t="s">
        <v>18</v>
      </c>
      <c r="C1563" s="10">
        <v>1</v>
      </c>
      <c r="D1563" s="11">
        <v>3</v>
      </c>
      <c r="K1563" s="14"/>
    </row>
    <row r="1564" spans="1:11" x14ac:dyDescent="0.25">
      <c r="A1564">
        <v>95004</v>
      </c>
      <c r="B1564" t="s">
        <v>18</v>
      </c>
      <c r="C1564" s="10">
        <v>1</v>
      </c>
      <c r="D1564" s="11">
        <v>4</v>
      </c>
      <c r="K1564" s="14"/>
    </row>
    <row r="1565" spans="1:11" x14ac:dyDescent="0.25">
      <c r="A1565">
        <v>95005</v>
      </c>
      <c r="B1565" t="s">
        <v>18</v>
      </c>
      <c r="C1565" s="10">
        <v>1</v>
      </c>
      <c r="D1565" s="11">
        <v>3</v>
      </c>
      <c r="K1565" s="14"/>
    </row>
    <row r="1566" spans="1:11" x14ac:dyDescent="0.25">
      <c r="A1566">
        <v>95006</v>
      </c>
      <c r="B1566" t="s">
        <v>18</v>
      </c>
      <c r="C1566" s="10">
        <v>0.94114791515510754</v>
      </c>
      <c r="D1566" s="11">
        <v>3</v>
      </c>
      <c r="K1566" s="14"/>
    </row>
    <row r="1567" spans="1:11" x14ac:dyDescent="0.25">
      <c r="A1567">
        <v>95006</v>
      </c>
      <c r="B1567" t="s">
        <v>23</v>
      </c>
      <c r="C1567" s="10">
        <v>5.885208484489253E-2</v>
      </c>
      <c r="D1567" s="11">
        <v>3</v>
      </c>
      <c r="K1567" s="14"/>
    </row>
    <row r="1568" spans="1:11" x14ac:dyDescent="0.25">
      <c r="A1568">
        <v>95007</v>
      </c>
      <c r="B1568" t="s">
        <v>18</v>
      </c>
      <c r="C1568" s="10">
        <v>1</v>
      </c>
      <c r="D1568" s="11">
        <v>3</v>
      </c>
      <c r="K1568" s="14"/>
    </row>
    <row r="1569" spans="1:11" x14ac:dyDescent="0.25">
      <c r="A1569">
        <v>95008</v>
      </c>
      <c r="B1569" t="s">
        <v>23</v>
      </c>
      <c r="C1569" s="10">
        <v>1</v>
      </c>
      <c r="D1569" s="11">
        <v>4</v>
      </c>
      <c r="K1569" s="14"/>
    </row>
    <row r="1570" spans="1:11" x14ac:dyDescent="0.25">
      <c r="A1570" s="58">
        <v>95009</v>
      </c>
      <c r="B1570" s="58" t="s">
        <v>23</v>
      </c>
      <c r="C1570" s="10" t="s">
        <v>130</v>
      </c>
      <c r="K1570" s="14"/>
    </row>
    <row r="1571" spans="1:11" x14ac:dyDescent="0.25">
      <c r="A1571">
        <v>95010</v>
      </c>
      <c r="B1571" t="s">
        <v>18</v>
      </c>
      <c r="C1571" s="10">
        <v>1</v>
      </c>
      <c r="D1571" s="11">
        <v>3</v>
      </c>
      <c r="K1571" s="14"/>
    </row>
    <row r="1572" spans="1:11" x14ac:dyDescent="0.25">
      <c r="A1572" s="58">
        <v>95011</v>
      </c>
      <c r="B1572" s="58" t="s">
        <v>23</v>
      </c>
      <c r="C1572" s="10" t="s">
        <v>130</v>
      </c>
      <c r="K1572" s="14"/>
    </row>
    <row r="1573" spans="1:11" x14ac:dyDescent="0.25">
      <c r="A1573">
        <v>95012</v>
      </c>
      <c r="B1573" t="s">
        <v>18</v>
      </c>
      <c r="C1573" s="10">
        <v>1</v>
      </c>
      <c r="D1573" s="11">
        <v>3</v>
      </c>
      <c r="K1573" s="14"/>
    </row>
    <row r="1574" spans="1:11" x14ac:dyDescent="0.25">
      <c r="A1574">
        <v>95013</v>
      </c>
      <c r="B1574" t="s">
        <v>23</v>
      </c>
      <c r="C1574" s="10">
        <v>1</v>
      </c>
      <c r="D1574" s="11">
        <v>4</v>
      </c>
      <c r="K1574" s="14"/>
    </row>
    <row r="1575" spans="1:11" x14ac:dyDescent="0.25">
      <c r="A1575">
        <v>95014</v>
      </c>
      <c r="B1575" t="s">
        <v>23</v>
      </c>
      <c r="C1575" s="10">
        <v>1</v>
      </c>
      <c r="D1575" s="11">
        <v>4</v>
      </c>
      <c r="K1575" s="14"/>
    </row>
    <row r="1576" spans="1:11" x14ac:dyDescent="0.25">
      <c r="A1576" s="58">
        <v>95015</v>
      </c>
      <c r="B1576" s="58" t="s">
        <v>23</v>
      </c>
      <c r="C1576" s="10" t="s">
        <v>130</v>
      </c>
      <c r="K1576" s="14"/>
    </row>
    <row r="1577" spans="1:11" x14ac:dyDescent="0.25">
      <c r="A1577">
        <v>95017</v>
      </c>
      <c r="B1577" t="s">
        <v>18</v>
      </c>
      <c r="C1577" s="10">
        <v>1</v>
      </c>
      <c r="D1577" s="11">
        <v>3</v>
      </c>
      <c r="K1577" s="14"/>
    </row>
    <row r="1578" spans="1:11" x14ac:dyDescent="0.25">
      <c r="A1578">
        <v>95018</v>
      </c>
      <c r="B1578" t="s">
        <v>18</v>
      </c>
      <c r="C1578" s="10">
        <v>1</v>
      </c>
      <c r="D1578" s="11">
        <v>3</v>
      </c>
      <c r="K1578" s="14"/>
    </row>
    <row r="1579" spans="1:11" x14ac:dyDescent="0.25">
      <c r="A1579">
        <v>95019</v>
      </c>
      <c r="B1579" t="s">
        <v>18</v>
      </c>
      <c r="C1579" s="10">
        <v>1</v>
      </c>
      <c r="D1579" s="11">
        <v>3</v>
      </c>
      <c r="K1579" s="14"/>
    </row>
    <row r="1580" spans="1:11" x14ac:dyDescent="0.25">
      <c r="A1580">
        <v>95020</v>
      </c>
      <c r="B1580" t="s">
        <v>18</v>
      </c>
      <c r="C1580" s="10">
        <v>0.8218907689214231</v>
      </c>
      <c r="D1580" s="11">
        <v>4</v>
      </c>
      <c r="K1580" s="14"/>
    </row>
    <row r="1581" spans="1:11" x14ac:dyDescent="0.25">
      <c r="A1581">
        <v>95020</v>
      </c>
      <c r="B1581" t="s">
        <v>23</v>
      </c>
      <c r="C1581" s="10">
        <v>0.17810923107857701</v>
      </c>
      <c r="D1581" s="11">
        <v>4</v>
      </c>
      <c r="K1581" s="14"/>
    </row>
    <row r="1582" spans="1:11" x14ac:dyDescent="0.25">
      <c r="A1582" s="58">
        <v>95021</v>
      </c>
      <c r="B1582" s="58" t="s">
        <v>18</v>
      </c>
      <c r="C1582" s="10" t="s">
        <v>130</v>
      </c>
      <c r="K1582" s="14"/>
    </row>
    <row r="1583" spans="1:11" x14ac:dyDescent="0.25">
      <c r="A1583">
        <v>95023</v>
      </c>
      <c r="B1583" t="s">
        <v>18</v>
      </c>
      <c r="C1583" s="10">
        <v>0.96245141149176305</v>
      </c>
      <c r="D1583" s="11">
        <v>4</v>
      </c>
      <c r="K1583" s="14"/>
    </row>
    <row r="1584" spans="1:11" x14ac:dyDescent="0.25">
      <c r="A1584">
        <v>95023</v>
      </c>
      <c r="B1584" t="s">
        <v>23</v>
      </c>
      <c r="C1584" s="10">
        <v>3.6239860533976334E-2</v>
      </c>
      <c r="D1584" s="11">
        <v>4</v>
      </c>
      <c r="K1584" s="14"/>
    </row>
    <row r="1585" spans="1:11" x14ac:dyDescent="0.25">
      <c r="A1585">
        <v>95023</v>
      </c>
      <c r="B1585" t="s">
        <v>24</v>
      </c>
      <c r="C1585" s="10">
        <v>1.3087279742606027E-3</v>
      </c>
      <c r="D1585" s="11">
        <v>4</v>
      </c>
      <c r="K1585" s="14"/>
    </row>
    <row r="1586" spans="1:11" x14ac:dyDescent="0.25">
      <c r="A1586" s="58">
        <v>95024</v>
      </c>
      <c r="B1586" s="58" t="s">
        <v>18</v>
      </c>
      <c r="C1586" s="10" t="s">
        <v>130</v>
      </c>
      <c r="K1586" s="14"/>
    </row>
    <row r="1587" spans="1:11" x14ac:dyDescent="0.25">
      <c r="A1587" s="58">
        <v>95026</v>
      </c>
      <c r="B1587" s="58" t="s">
        <v>23</v>
      </c>
      <c r="C1587" s="10" t="s">
        <v>130</v>
      </c>
      <c r="K1587" s="14"/>
    </row>
    <row r="1588" spans="1:11" x14ac:dyDescent="0.25">
      <c r="A1588">
        <v>95030</v>
      </c>
      <c r="B1588" t="s">
        <v>23</v>
      </c>
      <c r="C1588" s="10">
        <v>1</v>
      </c>
      <c r="D1588" s="11">
        <v>4</v>
      </c>
      <c r="K1588" s="14"/>
    </row>
    <row r="1589" spans="1:11" x14ac:dyDescent="0.25">
      <c r="A1589" s="58">
        <v>95031</v>
      </c>
      <c r="B1589" s="58" t="s">
        <v>23</v>
      </c>
      <c r="C1589" s="10" t="s">
        <v>130</v>
      </c>
      <c r="K1589" s="14"/>
    </row>
    <row r="1590" spans="1:11" x14ac:dyDescent="0.25">
      <c r="A1590">
        <v>95032</v>
      </c>
      <c r="B1590" t="s">
        <v>23</v>
      </c>
      <c r="C1590" s="10">
        <v>1</v>
      </c>
      <c r="D1590" s="11">
        <v>4</v>
      </c>
      <c r="K1590" s="14"/>
    </row>
    <row r="1591" spans="1:11" x14ac:dyDescent="0.25">
      <c r="A1591">
        <v>95033</v>
      </c>
      <c r="B1591" t="s">
        <v>18</v>
      </c>
      <c r="C1591" s="10">
        <v>0.53705441229783657</v>
      </c>
      <c r="D1591" s="11">
        <v>4</v>
      </c>
      <c r="K1591" s="14"/>
    </row>
    <row r="1592" spans="1:11" x14ac:dyDescent="0.25">
      <c r="A1592">
        <v>95033</v>
      </c>
      <c r="B1592" t="s">
        <v>23</v>
      </c>
      <c r="C1592" s="10">
        <v>0.46294558770216343</v>
      </c>
      <c r="D1592" s="11">
        <v>4</v>
      </c>
      <c r="K1592" s="14"/>
    </row>
    <row r="1593" spans="1:11" x14ac:dyDescent="0.25">
      <c r="A1593">
        <v>95035</v>
      </c>
      <c r="B1593" t="s">
        <v>23</v>
      </c>
      <c r="C1593" s="10">
        <v>1</v>
      </c>
      <c r="D1593" s="11">
        <v>4</v>
      </c>
      <c r="K1593" s="14"/>
    </row>
    <row r="1594" spans="1:11" x14ac:dyDescent="0.25">
      <c r="A1594" s="58">
        <v>95036</v>
      </c>
      <c r="B1594" s="58" t="s">
        <v>23</v>
      </c>
      <c r="C1594" s="10" t="s">
        <v>130</v>
      </c>
      <c r="K1594" s="14"/>
    </row>
    <row r="1595" spans="1:11" x14ac:dyDescent="0.25">
      <c r="A1595">
        <v>95037</v>
      </c>
      <c r="B1595" t="s">
        <v>23</v>
      </c>
      <c r="C1595" s="10">
        <v>0.59843575652262138</v>
      </c>
      <c r="D1595" s="11">
        <v>4</v>
      </c>
      <c r="K1595" s="14"/>
    </row>
    <row r="1596" spans="1:11" x14ac:dyDescent="0.25">
      <c r="A1596">
        <v>95037</v>
      </c>
      <c r="B1596" t="s">
        <v>18</v>
      </c>
      <c r="C1596" s="10">
        <v>0.39992332211452636</v>
      </c>
      <c r="D1596" s="11">
        <v>4</v>
      </c>
      <c r="K1596" s="14"/>
    </row>
    <row r="1597" spans="1:11" x14ac:dyDescent="0.25">
      <c r="A1597">
        <v>95037</v>
      </c>
      <c r="B1597" t="s">
        <v>24</v>
      </c>
      <c r="C1597" s="10">
        <v>1.6409213628522498E-3</v>
      </c>
      <c r="D1597" s="11">
        <v>4</v>
      </c>
      <c r="K1597" s="14"/>
    </row>
    <row r="1598" spans="1:11" x14ac:dyDescent="0.25">
      <c r="A1598" s="58">
        <v>95038</v>
      </c>
      <c r="B1598" s="58" t="s">
        <v>18</v>
      </c>
      <c r="C1598" s="10" t="s">
        <v>130</v>
      </c>
      <c r="K1598" s="14"/>
    </row>
    <row r="1599" spans="1:11" x14ac:dyDescent="0.25">
      <c r="A1599">
        <v>95039</v>
      </c>
      <c r="B1599" t="s">
        <v>18</v>
      </c>
      <c r="C1599" s="10">
        <v>1</v>
      </c>
      <c r="D1599" s="11">
        <v>3</v>
      </c>
      <c r="K1599" s="14"/>
    </row>
    <row r="1600" spans="1:11" x14ac:dyDescent="0.25">
      <c r="A1600">
        <v>95041</v>
      </c>
      <c r="B1600" t="s">
        <v>18</v>
      </c>
      <c r="C1600" s="10">
        <v>1</v>
      </c>
      <c r="D1600" s="11">
        <v>3</v>
      </c>
      <c r="K1600" s="14"/>
    </row>
    <row r="1601" spans="1:11" x14ac:dyDescent="0.25">
      <c r="A1601" s="58">
        <v>95042</v>
      </c>
      <c r="B1601" s="58" t="s">
        <v>23</v>
      </c>
      <c r="C1601" s="10" t="s">
        <v>130</v>
      </c>
      <c r="K1601" s="14"/>
    </row>
    <row r="1602" spans="1:11" x14ac:dyDescent="0.25">
      <c r="A1602">
        <v>95043</v>
      </c>
      <c r="B1602" t="s">
        <v>18</v>
      </c>
      <c r="C1602" s="10">
        <v>0.64822570400357959</v>
      </c>
      <c r="D1602" s="11">
        <v>4</v>
      </c>
      <c r="K1602" s="14"/>
    </row>
    <row r="1603" spans="1:11" x14ac:dyDescent="0.25">
      <c r="A1603">
        <v>95043</v>
      </c>
      <c r="B1603" t="s">
        <v>27</v>
      </c>
      <c r="C1603" s="10">
        <v>0.3279859104088379</v>
      </c>
      <c r="D1603" s="11">
        <v>4</v>
      </c>
      <c r="K1603" s="14"/>
    </row>
    <row r="1604" spans="1:11" x14ac:dyDescent="0.25">
      <c r="A1604">
        <v>95043</v>
      </c>
      <c r="B1604" t="s">
        <v>24</v>
      </c>
      <c r="C1604" s="10">
        <v>2.3788385587582447E-2</v>
      </c>
      <c r="D1604" s="11">
        <v>4</v>
      </c>
      <c r="K1604" s="14"/>
    </row>
    <row r="1605" spans="1:11" x14ac:dyDescent="0.25">
      <c r="A1605" s="58">
        <v>95044</v>
      </c>
      <c r="B1605" s="58" t="s">
        <v>23</v>
      </c>
      <c r="C1605" s="10" t="s">
        <v>130</v>
      </c>
      <c r="K1605" s="14"/>
    </row>
    <row r="1606" spans="1:11" x14ac:dyDescent="0.25">
      <c r="A1606">
        <v>95045</v>
      </c>
      <c r="B1606" t="s">
        <v>18</v>
      </c>
      <c r="C1606" s="10">
        <v>1</v>
      </c>
      <c r="D1606" s="11">
        <v>4</v>
      </c>
      <c r="K1606" s="14"/>
    </row>
    <row r="1607" spans="1:11" x14ac:dyDescent="0.25">
      <c r="A1607">
        <v>95046</v>
      </c>
      <c r="B1607" t="s">
        <v>18</v>
      </c>
      <c r="C1607" s="10">
        <v>0.91383875080354782</v>
      </c>
      <c r="D1607" s="11">
        <v>4</v>
      </c>
      <c r="K1607" s="14"/>
    </row>
    <row r="1608" spans="1:11" x14ac:dyDescent="0.25">
      <c r="A1608">
        <v>95046</v>
      </c>
      <c r="B1608" t="s">
        <v>23</v>
      </c>
      <c r="C1608" s="10">
        <v>8.6161249196452183E-2</v>
      </c>
      <c r="D1608" s="11">
        <v>4</v>
      </c>
      <c r="K1608" s="14"/>
    </row>
    <row r="1609" spans="1:11" x14ac:dyDescent="0.25">
      <c r="A1609">
        <v>95050</v>
      </c>
      <c r="B1609" t="s">
        <v>23</v>
      </c>
      <c r="C1609" s="10">
        <v>1</v>
      </c>
      <c r="D1609" s="11">
        <v>4</v>
      </c>
      <c r="K1609" s="14"/>
    </row>
    <row r="1610" spans="1:11" x14ac:dyDescent="0.25">
      <c r="A1610">
        <v>95051</v>
      </c>
      <c r="B1610" t="s">
        <v>23</v>
      </c>
      <c r="C1610" s="10">
        <v>1</v>
      </c>
      <c r="D1610" s="11">
        <v>4</v>
      </c>
      <c r="K1610" s="14"/>
    </row>
    <row r="1611" spans="1:11" x14ac:dyDescent="0.25">
      <c r="A1611" s="58">
        <v>95052</v>
      </c>
      <c r="B1611" s="58" t="s">
        <v>23</v>
      </c>
      <c r="C1611" s="10" t="s">
        <v>130</v>
      </c>
      <c r="K1611" s="14"/>
    </row>
    <row r="1612" spans="1:11" x14ac:dyDescent="0.25">
      <c r="A1612">
        <v>95053</v>
      </c>
      <c r="B1612" t="s">
        <v>23</v>
      </c>
      <c r="C1612" s="10">
        <v>1</v>
      </c>
      <c r="D1612" s="11">
        <v>4</v>
      </c>
      <c r="K1612" s="14"/>
    </row>
    <row r="1613" spans="1:11" x14ac:dyDescent="0.25">
      <c r="A1613">
        <v>95054</v>
      </c>
      <c r="B1613" t="s">
        <v>23</v>
      </c>
      <c r="C1613" s="10">
        <v>1</v>
      </c>
      <c r="D1613" s="11">
        <v>4</v>
      </c>
      <c r="K1613" s="14"/>
    </row>
    <row r="1614" spans="1:11" x14ac:dyDescent="0.25">
      <c r="A1614" s="58">
        <v>95055</v>
      </c>
      <c r="B1614" s="58" t="s">
        <v>23</v>
      </c>
      <c r="C1614" s="10" t="s">
        <v>130</v>
      </c>
      <c r="K1614" s="14"/>
    </row>
    <row r="1615" spans="1:11" x14ac:dyDescent="0.25">
      <c r="A1615" s="58">
        <v>95056</v>
      </c>
      <c r="B1615" s="58" t="s">
        <v>23</v>
      </c>
      <c r="C1615" s="10" t="s">
        <v>130</v>
      </c>
      <c r="K1615" s="14"/>
    </row>
    <row r="1616" spans="1:11" x14ac:dyDescent="0.25">
      <c r="A1616">
        <v>95060</v>
      </c>
      <c r="B1616" t="s">
        <v>18</v>
      </c>
      <c r="C1616" s="10">
        <v>1</v>
      </c>
      <c r="D1616" s="11">
        <v>3</v>
      </c>
      <c r="K1616" s="14"/>
    </row>
    <row r="1617" spans="1:11" x14ac:dyDescent="0.25">
      <c r="A1617" s="58">
        <v>95061</v>
      </c>
      <c r="B1617" s="58" t="s">
        <v>18</v>
      </c>
      <c r="C1617" s="10" t="s">
        <v>130</v>
      </c>
      <c r="K1617" s="14"/>
    </row>
    <row r="1618" spans="1:11" x14ac:dyDescent="0.25">
      <c r="A1618">
        <v>95062</v>
      </c>
      <c r="B1618" t="s">
        <v>18</v>
      </c>
      <c r="C1618" s="10">
        <v>1</v>
      </c>
      <c r="D1618" s="11">
        <v>3</v>
      </c>
      <c r="K1618" s="14"/>
    </row>
    <row r="1619" spans="1:11" x14ac:dyDescent="0.25">
      <c r="A1619" s="58">
        <v>95063</v>
      </c>
      <c r="B1619" s="58" t="s">
        <v>18</v>
      </c>
      <c r="C1619" s="10" t="s">
        <v>130</v>
      </c>
      <c r="K1619" s="14"/>
    </row>
    <row r="1620" spans="1:11" x14ac:dyDescent="0.25">
      <c r="A1620">
        <v>95064</v>
      </c>
      <c r="B1620" t="s">
        <v>18</v>
      </c>
      <c r="C1620" s="10">
        <v>1</v>
      </c>
      <c r="D1620" s="11">
        <v>3</v>
      </c>
      <c r="K1620" s="14"/>
    </row>
    <row r="1621" spans="1:11" x14ac:dyDescent="0.25">
      <c r="A1621">
        <v>95065</v>
      </c>
      <c r="B1621" t="s">
        <v>18</v>
      </c>
      <c r="C1621" s="10">
        <v>1</v>
      </c>
      <c r="D1621" s="11">
        <v>3</v>
      </c>
      <c r="K1621" s="14"/>
    </row>
    <row r="1622" spans="1:11" x14ac:dyDescent="0.25">
      <c r="A1622">
        <v>95066</v>
      </c>
      <c r="B1622" t="s">
        <v>18</v>
      </c>
      <c r="C1622" s="10">
        <v>1</v>
      </c>
      <c r="D1622" s="11">
        <v>3</v>
      </c>
      <c r="K1622" s="14"/>
    </row>
    <row r="1623" spans="1:11" x14ac:dyDescent="0.25">
      <c r="A1623" s="58">
        <v>95067</v>
      </c>
      <c r="B1623" s="58" t="s">
        <v>18</v>
      </c>
      <c r="C1623" s="10" t="s">
        <v>130</v>
      </c>
      <c r="K1623" s="14"/>
    </row>
    <row r="1624" spans="1:11" x14ac:dyDescent="0.25">
      <c r="A1624">
        <v>95070</v>
      </c>
      <c r="B1624" t="s">
        <v>23</v>
      </c>
      <c r="C1624" s="10">
        <v>0.99982945197484097</v>
      </c>
      <c r="D1624" s="11">
        <v>4</v>
      </c>
      <c r="K1624" s="14"/>
    </row>
    <row r="1625" spans="1:11" x14ac:dyDescent="0.25">
      <c r="A1625">
        <v>95070</v>
      </c>
      <c r="B1625" t="s">
        <v>18</v>
      </c>
      <c r="C1625" s="10">
        <v>1.7054802515895743E-4</v>
      </c>
      <c r="D1625" s="11">
        <v>4</v>
      </c>
      <c r="K1625" s="14"/>
    </row>
    <row r="1626" spans="1:11" x14ac:dyDescent="0.25">
      <c r="A1626" s="58">
        <v>95071</v>
      </c>
      <c r="B1626" s="58" t="s">
        <v>23</v>
      </c>
      <c r="C1626" s="10" t="s">
        <v>130</v>
      </c>
      <c r="K1626" s="14"/>
    </row>
    <row r="1627" spans="1:11" x14ac:dyDescent="0.25">
      <c r="A1627">
        <v>95073</v>
      </c>
      <c r="B1627" t="s">
        <v>18</v>
      </c>
      <c r="C1627" s="10">
        <v>1</v>
      </c>
      <c r="D1627" s="11">
        <v>3</v>
      </c>
      <c r="K1627" s="14"/>
    </row>
    <row r="1628" spans="1:11" x14ac:dyDescent="0.25">
      <c r="A1628">
        <v>95075</v>
      </c>
      <c r="B1628" t="s">
        <v>18</v>
      </c>
      <c r="C1628" s="10">
        <v>0.73749930543466724</v>
      </c>
      <c r="D1628" s="11">
        <v>4</v>
      </c>
      <c r="K1628" s="14"/>
    </row>
    <row r="1629" spans="1:11" x14ac:dyDescent="0.25">
      <c r="A1629">
        <v>95075</v>
      </c>
      <c r="B1629" t="s">
        <v>24</v>
      </c>
      <c r="C1629" s="10">
        <v>0.26250069456533281</v>
      </c>
      <c r="D1629" s="11">
        <v>4</v>
      </c>
      <c r="K1629" s="14"/>
    </row>
    <row r="1630" spans="1:11" x14ac:dyDescent="0.25">
      <c r="A1630">
        <v>95076</v>
      </c>
      <c r="B1630" t="s">
        <v>18</v>
      </c>
      <c r="C1630" s="10">
        <v>1</v>
      </c>
      <c r="D1630" s="11">
        <v>3</v>
      </c>
      <c r="K1630" s="14"/>
    </row>
    <row r="1631" spans="1:11" x14ac:dyDescent="0.25">
      <c r="A1631" s="58">
        <v>95077</v>
      </c>
      <c r="B1631" s="58" t="s">
        <v>18</v>
      </c>
      <c r="C1631" s="10" t="s">
        <v>130</v>
      </c>
      <c r="K1631" s="14"/>
    </row>
    <row r="1632" spans="1:11" x14ac:dyDescent="0.25">
      <c r="A1632" s="58">
        <v>95101</v>
      </c>
      <c r="B1632" s="58" t="s">
        <v>23</v>
      </c>
      <c r="C1632" s="10" t="s">
        <v>130</v>
      </c>
      <c r="K1632" s="14"/>
    </row>
    <row r="1633" spans="1:11" x14ac:dyDescent="0.25">
      <c r="A1633" s="58">
        <v>95103</v>
      </c>
      <c r="B1633" s="58" t="s">
        <v>23</v>
      </c>
      <c r="C1633" s="10" t="s">
        <v>130</v>
      </c>
      <c r="K1633" s="14"/>
    </row>
    <row r="1634" spans="1:11" x14ac:dyDescent="0.25">
      <c r="A1634" s="58">
        <v>95106</v>
      </c>
      <c r="B1634" s="58" t="s">
        <v>23</v>
      </c>
      <c r="C1634" s="10" t="s">
        <v>130</v>
      </c>
      <c r="K1634" s="14"/>
    </row>
    <row r="1635" spans="1:11" x14ac:dyDescent="0.25">
      <c r="A1635" s="58">
        <v>95108</v>
      </c>
      <c r="B1635" s="58" t="s">
        <v>23</v>
      </c>
      <c r="C1635" s="10" t="s">
        <v>130</v>
      </c>
      <c r="K1635" s="14"/>
    </row>
    <row r="1636" spans="1:11" x14ac:dyDescent="0.25">
      <c r="A1636" s="58">
        <v>95109</v>
      </c>
      <c r="B1636" s="58" t="s">
        <v>23</v>
      </c>
      <c r="C1636" s="10" t="s">
        <v>130</v>
      </c>
      <c r="K1636" s="14"/>
    </row>
    <row r="1637" spans="1:11" x14ac:dyDescent="0.25">
      <c r="A1637">
        <v>95110</v>
      </c>
      <c r="B1637" t="s">
        <v>23</v>
      </c>
      <c r="C1637" s="10">
        <v>1</v>
      </c>
      <c r="D1637" s="11">
        <v>4</v>
      </c>
      <c r="K1637" s="14"/>
    </row>
    <row r="1638" spans="1:11" x14ac:dyDescent="0.25">
      <c r="A1638">
        <v>95111</v>
      </c>
      <c r="B1638" t="s">
        <v>23</v>
      </c>
      <c r="C1638" s="10">
        <v>1</v>
      </c>
      <c r="D1638" s="11">
        <v>4</v>
      </c>
      <c r="K1638" s="14"/>
    </row>
    <row r="1639" spans="1:11" x14ac:dyDescent="0.25">
      <c r="A1639">
        <v>95112</v>
      </c>
      <c r="B1639" t="s">
        <v>23</v>
      </c>
      <c r="C1639" s="10">
        <v>1</v>
      </c>
      <c r="D1639" s="11">
        <v>4</v>
      </c>
      <c r="K1639" s="14"/>
    </row>
    <row r="1640" spans="1:11" x14ac:dyDescent="0.25">
      <c r="A1640">
        <v>95113</v>
      </c>
      <c r="B1640" t="s">
        <v>23</v>
      </c>
      <c r="C1640" s="10">
        <v>1</v>
      </c>
      <c r="D1640" s="11">
        <v>4</v>
      </c>
      <c r="K1640" s="14"/>
    </row>
    <row r="1641" spans="1:11" x14ac:dyDescent="0.25">
      <c r="A1641" s="58">
        <v>95115</v>
      </c>
      <c r="B1641" s="58" t="s">
        <v>23</v>
      </c>
      <c r="C1641" s="10" t="s">
        <v>130</v>
      </c>
      <c r="K1641" s="14"/>
    </row>
    <row r="1642" spans="1:11" x14ac:dyDescent="0.25">
      <c r="A1642">
        <v>95116</v>
      </c>
      <c r="B1642" t="s">
        <v>23</v>
      </c>
      <c r="C1642" s="10">
        <v>1</v>
      </c>
      <c r="D1642" s="11">
        <v>4</v>
      </c>
      <c r="K1642" s="14"/>
    </row>
    <row r="1643" spans="1:11" x14ac:dyDescent="0.25">
      <c r="A1643">
        <v>95117</v>
      </c>
      <c r="B1643" t="s">
        <v>23</v>
      </c>
      <c r="C1643" s="10">
        <v>1</v>
      </c>
      <c r="D1643" s="11">
        <v>4</v>
      </c>
      <c r="K1643" s="14"/>
    </row>
    <row r="1644" spans="1:11" x14ac:dyDescent="0.25">
      <c r="A1644">
        <v>95118</v>
      </c>
      <c r="B1644" t="s">
        <v>23</v>
      </c>
      <c r="C1644" s="10">
        <v>1</v>
      </c>
      <c r="D1644" s="11">
        <v>4</v>
      </c>
      <c r="K1644" s="14"/>
    </row>
    <row r="1645" spans="1:11" x14ac:dyDescent="0.25">
      <c r="A1645">
        <v>95119</v>
      </c>
      <c r="B1645" t="s">
        <v>23</v>
      </c>
      <c r="C1645" s="10">
        <v>1</v>
      </c>
      <c r="D1645" s="11">
        <v>4</v>
      </c>
      <c r="K1645" s="14"/>
    </row>
    <row r="1646" spans="1:11" x14ac:dyDescent="0.25">
      <c r="A1646">
        <v>95120</v>
      </c>
      <c r="B1646" t="s">
        <v>23</v>
      </c>
      <c r="C1646" s="10">
        <v>0.99484824154286933</v>
      </c>
      <c r="D1646" s="11">
        <v>4</v>
      </c>
      <c r="K1646" s="14"/>
    </row>
    <row r="1647" spans="1:11" x14ac:dyDescent="0.25">
      <c r="A1647">
        <v>95120</v>
      </c>
      <c r="B1647" t="s">
        <v>18</v>
      </c>
      <c r="C1647" s="10">
        <v>5.1517584571307085E-3</v>
      </c>
      <c r="D1647" s="11">
        <v>4</v>
      </c>
      <c r="K1647" s="14"/>
    </row>
    <row r="1648" spans="1:11" x14ac:dyDescent="0.25">
      <c r="A1648">
        <v>95121</v>
      </c>
      <c r="B1648" t="s">
        <v>23</v>
      </c>
      <c r="C1648" s="10">
        <v>1</v>
      </c>
      <c r="D1648" s="11">
        <v>4</v>
      </c>
      <c r="K1648" s="14"/>
    </row>
    <row r="1649" spans="1:11" x14ac:dyDescent="0.25">
      <c r="A1649">
        <v>95122</v>
      </c>
      <c r="B1649" t="s">
        <v>23</v>
      </c>
      <c r="C1649" s="10">
        <v>1</v>
      </c>
      <c r="D1649" s="11">
        <v>4</v>
      </c>
      <c r="K1649" s="14"/>
    </row>
    <row r="1650" spans="1:11" x14ac:dyDescent="0.25">
      <c r="A1650">
        <v>95123</v>
      </c>
      <c r="B1650" t="s">
        <v>23</v>
      </c>
      <c r="C1650" s="10">
        <v>1</v>
      </c>
      <c r="D1650" s="11">
        <v>4</v>
      </c>
      <c r="K1650" s="14"/>
    </row>
    <row r="1651" spans="1:11" x14ac:dyDescent="0.25">
      <c r="A1651">
        <v>95124</v>
      </c>
      <c r="B1651" t="s">
        <v>23</v>
      </c>
      <c r="C1651" s="10">
        <v>1</v>
      </c>
      <c r="D1651" s="11">
        <v>4</v>
      </c>
      <c r="K1651" s="14"/>
    </row>
    <row r="1652" spans="1:11" x14ac:dyDescent="0.25">
      <c r="A1652">
        <v>95125</v>
      </c>
      <c r="B1652" t="s">
        <v>23</v>
      </c>
      <c r="C1652" s="10">
        <v>1</v>
      </c>
      <c r="D1652" s="11">
        <v>4</v>
      </c>
      <c r="K1652" s="14"/>
    </row>
    <row r="1653" spans="1:11" x14ac:dyDescent="0.25">
      <c r="A1653">
        <v>95126</v>
      </c>
      <c r="B1653" t="s">
        <v>23</v>
      </c>
      <c r="C1653" s="10">
        <v>1</v>
      </c>
      <c r="D1653" s="11">
        <v>4</v>
      </c>
      <c r="K1653" s="14"/>
    </row>
    <row r="1654" spans="1:11" x14ac:dyDescent="0.25">
      <c r="A1654">
        <v>95127</v>
      </c>
      <c r="B1654" t="s">
        <v>23</v>
      </c>
      <c r="C1654" s="10">
        <v>1</v>
      </c>
      <c r="D1654" s="11">
        <v>4</v>
      </c>
      <c r="K1654" s="14"/>
    </row>
    <row r="1655" spans="1:11" x14ac:dyDescent="0.25">
      <c r="A1655">
        <v>95128</v>
      </c>
      <c r="B1655" t="s">
        <v>23</v>
      </c>
      <c r="C1655" s="10">
        <v>1</v>
      </c>
      <c r="D1655" s="11">
        <v>4</v>
      </c>
      <c r="K1655" s="14"/>
    </row>
    <row r="1656" spans="1:11" x14ac:dyDescent="0.25">
      <c r="A1656">
        <v>95129</v>
      </c>
      <c r="B1656" t="s">
        <v>23</v>
      </c>
      <c r="C1656" s="10">
        <v>1</v>
      </c>
      <c r="D1656" s="11">
        <v>4</v>
      </c>
      <c r="K1656" s="14"/>
    </row>
    <row r="1657" spans="1:11" x14ac:dyDescent="0.25">
      <c r="A1657">
        <v>95130</v>
      </c>
      <c r="B1657" t="s">
        <v>23</v>
      </c>
      <c r="C1657" s="10">
        <v>1</v>
      </c>
      <c r="D1657" s="11">
        <v>4</v>
      </c>
      <c r="K1657" s="14"/>
    </row>
    <row r="1658" spans="1:11" x14ac:dyDescent="0.25">
      <c r="A1658">
        <v>95131</v>
      </c>
      <c r="B1658" t="s">
        <v>23</v>
      </c>
      <c r="C1658" s="10">
        <v>1</v>
      </c>
      <c r="D1658" s="11">
        <v>4</v>
      </c>
      <c r="K1658" s="14"/>
    </row>
    <row r="1659" spans="1:11" x14ac:dyDescent="0.25">
      <c r="A1659">
        <v>95132</v>
      </c>
      <c r="B1659" t="s">
        <v>23</v>
      </c>
      <c r="C1659" s="10">
        <v>1</v>
      </c>
      <c r="D1659" s="11">
        <v>4</v>
      </c>
      <c r="K1659" s="14"/>
    </row>
    <row r="1660" spans="1:11" x14ac:dyDescent="0.25">
      <c r="A1660">
        <v>95133</v>
      </c>
      <c r="B1660" t="s">
        <v>23</v>
      </c>
      <c r="C1660" s="10">
        <v>1</v>
      </c>
      <c r="D1660" s="11">
        <v>4</v>
      </c>
      <c r="K1660" s="14"/>
    </row>
    <row r="1661" spans="1:11" x14ac:dyDescent="0.25">
      <c r="A1661">
        <v>95134</v>
      </c>
      <c r="B1661" t="s">
        <v>23</v>
      </c>
      <c r="C1661" s="10">
        <v>1</v>
      </c>
      <c r="D1661" s="11">
        <v>4</v>
      </c>
      <c r="K1661" s="14"/>
    </row>
    <row r="1662" spans="1:11" x14ac:dyDescent="0.25">
      <c r="A1662">
        <v>95135</v>
      </c>
      <c r="B1662" t="s">
        <v>23</v>
      </c>
      <c r="C1662" s="10">
        <v>1</v>
      </c>
      <c r="D1662" s="11">
        <v>4</v>
      </c>
      <c r="K1662" s="14"/>
    </row>
    <row r="1663" spans="1:11" x14ac:dyDescent="0.25">
      <c r="A1663">
        <v>95136</v>
      </c>
      <c r="B1663" t="s">
        <v>23</v>
      </c>
      <c r="C1663" s="10">
        <v>1</v>
      </c>
      <c r="D1663" s="11">
        <v>4</v>
      </c>
      <c r="K1663" s="14"/>
    </row>
    <row r="1664" spans="1:11" x14ac:dyDescent="0.25">
      <c r="A1664">
        <v>95138</v>
      </c>
      <c r="B1664" t="s">
        <v>23</v>
      </c>
      <c r="C1664" s="10">
        <v>1</v>
      </c>
      <c r="D1664" s="11">
        <v>4</v>
      </c>
      <c r="K1664" s="14"/>
    </row>
    <row r="1665" spans="1:11" x14ac:dyDescent="0.25">
      <c r="A1665">
        <v>95139</v>
      </c>
      <c r="B1665" t="s">
        <v>23</v>
      </c>
      <c r="C1665" s="10">
        <v>1</v>
      </c>
      <c r="D1665" s="11">
        <v>4</v>
      </c>
      <c r="K1665" s="14"/>
    </row>
    <row r="1666" spans="1:11" x14ac:dyDescent="0.25">
      <c r="A1666">
        <v>95140</v>
      </c>
      <c r="B1666" t="s">
        <v>23</v>
      </c>
      <c r="C1666" s="10">
        <v>0.99954960854977704</v>
      </c>
      <c r="D1666" s="11">
        <v>4</v>
      </c>
      <c r="K1666" s="14"/>
    </row>
    <row r="1667" spans="1:11" x14ac:dyDescent="0.25">
      <c r="A1667">
        <v>95140</v>
      </c>
      <c r="B1667" t="s">
        <v>24</v>
      </c>
      <c r="C1667" s="10">
        <v>4.5039145022308946E-4</v>
      </c>
      <c r="D1667" s="11">
        <v>4</v>
      </c>
      <c r="K1667" s="14"/>
    </row>
    <row r="1668" spans="1:11" x14ac:dyDescent="0.25">
      <c r="A1668" s="58">
        <v>95141</v>
      </c>
      <c r="B1668" s="58" t="s">
        <v>23</v>
      </c>
      <c r="C1668" s="10" t="s">
        <v>130</v>
      </c>
      <c r="K1668" s="14"/>
    </row>
    <row r="1669" spans="1:11" x14ac:dyDescent="0.25">
      <c r="A1669">
        <v>95148</v>
      </c>
      <c r="B1669" t="s">
        <v>23</v>
      </c>
      <c r="C1669" s="10">
        <v>1</v>
      </c>
      <c r="D1669" s="11">
        <v>4</v>
      </c>
      <c r="K1669" s="14"/>
    </row>
    <row r="1670" spans="1:11" x14ac:dyDescent="0.25">
      <c r="A1670" s="58">
        <v>95150</v>
      </c>
      <c r="B1670" s="58" t="s">
        <v>23</v>
      </c>
      <c r="C1670" s="10" t="s">
        <v>130</v>
      </c>
      <c r="K1670" s="14"/>
    </row>
    <row r="1671" spans="1:11" x14ac:dyDescent="0.25">
      <c r="A1671" s="58">
        <v>95151</v>
      </c>
      <c r="B1671" s="58" t="s">
        <v>23</v>
      </c>
      <c r="C1671" s="10" t="s">
        <v>130</v>
      </c>
      <c r="K1671" s="14"/>
    </row>
    <row r="1672" spans="1:11" x14ac:dyDescent="0.25">
      <c r="A1672" s="58">
        <v>95152</v>
      </c>
      <c r="B1672" s="58" t="s">
        <v>23</v>
      </c>
      <c r="C1672" s="10" t="s">
        <v>130</v>
      </c>
      <c r="K1672" s="14"/>
    </row>
    <row r="1673" spans="1:11" x14ac:dyDescent="0.25">
      <c r="A1673" s="58">
        <v>95153</v>
      </c>
      <c r="B1673" s="58" t="s">
        <v>23</v>
      </c>
      <c r="C1673" s="10" t="s">
        <v>130</v>
      </c>
      <c r="K1673" s="14"/>
    </row>
    <row r="1674" spans="1:11" x14ac:dyDescent="0.25">
      <c r="A1674" s="58">
        <v>95154</v>
      </c>
      <c r="B1674" s="58" t="s">
        <v>23</v>
      </c>
      <c r="C1674" s="10" t="s">
        <v>130</v>
      </c>
      <c r="K1674" s="14"/>
    </row>
    <row r="1675" spans="1:11" x14ac:dyDescent="0.25">
      <c r="A1675" s="58">
        <v>95155</v>
      </c>
      <c r="B1675" s="58" t="s">
        <v>23</v>
      </c>
      <c r="C1675" s="10" t="s">
        <v>130</v>
      </c>
      <c r="K1675" s="14"/>
    </row>
    <row r="1676" spans="1:11" x14ac:dyDescent="0.25">
      <c r="A1676" s="58">
        <v>95156</v>
      </c>
      <c r="B1676" s="58" t="s">
        <v>23</v>
      </c>
      <c r="C1676" s="10" t="s">
        <v>130</v>
      </c>
      <c r="K1676" s="14"/>
    </row>
    <row r="1677" spans="1:11" x14ac:dyDescent="0.25">
      <c r="A1677" s="58">
        <v>95157</v>
      </c>
      <c r="B1677" s="58" t="s">
        <v>23</v>
      </c>
      <c r="C1677" s="10" t="s">
        <v>130</v>
      </c>
      <c r="K1677" s="14"/>
    </row>
    <row r="1678" spans="1:11" x14ac:dyDescent="0.25">
      <c r="A1678" s="58">
        <v>95158</v>
      </c>
      <c r="B1678" s="58" t="s">
        <v>23</v>
      </c>
      <c r="C1678" s="10" t="s">
        <v>130</v>
      </c>
      <c r="K1678" s="14"/>
    </row>
    <row r="1679" spans="1:11" x14ac:dyDescent="0.25">
      <c r="A1679" s="58">
        <v>95159</v>
      </c>
      <c r="B1679" s="58" t="s">
        <v>23</v>
      </c>
      <c r="C1679" s="10" t="s">
        <v>130</v>
      </c>
      <c r="K1679" s="14"/>
    </row>
    <row r="1680" spans="1:11" x14ac:dyDescent="0.25">
      <c r="A1680" s="58">
        <v>95160</v>
      </c>
      <c r="B1680" s="58" t="s">
        <v>23</v>
      </c>
      <c r="C1680" s="10" t="s">
        <v>130</v>
      </c>
      <c r="K1680" s="14"/>
    </row>
    <row r="1681" spans="1:11" x14ac:dyDescent="0.25">
      <c r="A1681" s="58">
        <v>95161</v>
      </c>
      <c r="B1681" s="58" t="s">
        <v>23</v>
      </c>
      <c r="C1681" s="10" t="s">
        <v>130</v>
      </c>
      <c r="K1681" s="14"/>
    </row>
    <row r="1682" spans="1:11" x14ac:dyDescent="0.25">
      <c r="A1682" s="58">
        <v>95164</v>
      </c>
      <c r="B1682" s="58" t="s">
        <v>23</v>
      </c>
      <c r="C1682" s="10" t="s">
        <v>130</v>
      </c>
      <c r="K1682" s="14"/>
    </row>
    <row r="1683" spans="1:11" x14ac:dyDescent="0.25">
      <c r="A1683" s="58">
        <v>95170</v>
      </c>
      <c r="B1683" s="58" t="s">
        <v>23</v>
      </c>
      <c r="C1683" s="10" t="s">
        <v>130</v>
      </c>
      <c r="K1683" s="14"/>
    </row>
    <row r="1684" spans="1:11" x14ac:dyDescent="0.25">
      <c r="A1684" s="58">
        <v>95172</v>
      </c>
      <c r="B1684" s="58" t="s">
        <v>23</v>
      </c>
      <c r="C1684" s="10" t="s">
        <v>130</v>
      </c>
      <c r="K1684" s="14"/>
    </row>
    <row r="1685" spans="1:11" x14ac:dyDescent="0.25">
      <c r="A1685" s="58">
        <v>95173</v>
      </c>
      <c r="B1685" s="58" t="s">
        <v>23</v>
      </c>
      <c r="C1685" s="10" t="s">
        <v>130</v>
      </c>
      <c r="K1685" s="14"/>
    </row>
    <row r="1686" spans="1:11" x14ac:dyDescent="0.25">
      <c r="A1686" s="58">
        <v>95190</v>
      </c>
      <c r="B1686" s="58" t="s">
        <v>23</v>
      </c>
      <c r="C1686" s="10" t="s">
        <v>130</v>
      </c>
      <c r="K1686" s="14"/>
    </row>
    <row r="1687" spans="1:11" x14ac:dyDescent="0.25">
      <c r="A1687" s="58">
        <v>95191</v>
      </c>
      <c r="B1687" s="58" t="s">
        <v>23</v>
      </c>
      <c r="C1687" s="10" t="s">
        <v>130</v>
      </c>
      <c r="K1687" s="14"/>
    </row>
    <row r="1688" spans="1:11" x14ac:dyDescent="0.25">
      <c r="A1688" s="58">
        <v>95192</v>
      </c>
      <c r="B1688" s="58" t="s">
        <v>23</v>
      </c>
      <c r="C1688" s="10" t="s">
        <v>130</v>
      </c>
      <c r="K1688" s="14"/>
    </row>
    <row r="1689" spans="1:11" x14ac:dyDescent="0.25">
      <c r="A1689" s="58">
        <v>95193</v>
      </c>
      <c r="B1689" s="58" t="s">
        <v>23</v>
      </c>
      <c r="C1689" s="10" t="s">
        <v>130</v>
      </c>
      <c r="K1689" s="14"/>
    </row>
    <row r="1690" spans="1:11" x14ac:dyDescent="0.25">
      <c r="A1690" s="58">
        <v>95194</v>
      </c>
      <c r="B1690" s="58" t="s">
        <v>23</v>
      </c>
      <c r="C1690" s="10" t="s">
        <v>130</v>
      </c>
      <c r="K1690" s="14"/>
    </row>
    <row r="1691" spans="1:11" x14ac:dyDescent="0.25">
      <c r="A1691" s="58">
        <v>95196</v>
      </c>
      <c r="B1691" s="58" t="s">
        <v>23</v>
      </c>
      <c r="C1691" s="10" t="s">
        <v>130</v>
      </c>
      <c r="K1691" s="14"/>
    </row>
    <row r="1692" spans="1:11" x14ac:dyDescent="0.25">
      <c r="A1692" s="58">
        <v>95201</v>
      </c>
      <c r="B1692" s="58" t="s">
        <v>24</v>
      </c>
      <c r="C1692" s="10" t="s">
        <v>130</v>
      </c>
      <c r="K1692" s="14"/>
    </row>
    <row r="1693" spans="1:11" x14ac:dyDescent="0.25">
      <c r="A1693">
        <v>95202</v>
      </c>
      <c r="B1693" t="s">
        <v>24</v>
      </c>
      <c r="C1693" s="10">
        <v>1</v>
      </c>
      <c r="D1693" s="11">
        <v>12</v>
      </c>
      <c r="K1693" s="14"/>
    </row>
    <row r="1694" spans="1:11" x14ac:dyDescent="0.25">
      <c r="A1694">
        <v>95203</v>
      </c>
      <c r="B1694" t="s">
        <v>24</v>
      </c>
      <c r="C1694" s="10">
        <v>1</v>
      </c>
      <c r="D1694" s="11">
        <v>12</v>
      </c>
      <c r="K1694" s="14"/>
    </row>
    <row r="1695" spans="1:11" x14ac:dyDescent="0.25">
      <c r="A1695">
        <v>95204</v>
      </c>
      <c r="B1695" t="s">
        <v>24</v>
      </c>
      <c r="C1695" s="10">
        <v>1</v>
      </c>
      <c r="D1695" s="11">
        <v>12</v>
      </c>
      <c r="K1695" s="14"/>
    </row>
    <row r="1696" spans="1:11" x14ac:dyDescent="0.25">
      <c r="A1696">
        <v>95205</v>
      </c>
      <c r="B1696" t="s">
        <v>24</v>
      </c>
      <c r="C1696" s="10">
        <v>1</v>
      </c>
      <c r="D1696" s="11">
        <v>12</v>
      </c>
      <c r="K1696" s="14"/>
    </row>
    <row r="1697" spans="1:11" x14ac:dyDescent="0.25">
      <c r="A1697">
        <v>95206</v>
      </c>
      <c r="B1697" t="s">
        <v>24</v>
      </c>
      <c r="C1697" s="10">
        <v>1</v>
      </c>
      <c r="D1697" s="11">
        <v>12</v>
      </c>
      <c r="K1697" s="14"/>
    </row>
    <row r="1698" spans="1:11" x14ac:dyDescent="0.25">
      <c r="A1698">
        <v>95207</v>
      </c>
      <c r="B1698" t="s">
        <v>24</v>
      </c>
      <c r="C1698" s="10">
        <v>1</v>
      </c>
      <c r="D1698" s="11">
        <v>12</v>
      </c>
      <c r="K1698" s="14"/>
    </row>
    <row r="1699" spans="1:11" x14ac:dyDescent="0.25">
      <c r="A1699" s="58">
        <v>95208</v>
      </c>
      <c r="B1699" s="58" t="s">
        <v>24</v>
      </c>
      <c r="C1699" s="10" t="s">
        <v>130</v>
      </c>
      <c r="K1699" s="14"/>
    </row>
    <row r="1700" spans="1:11" x14ac:dyDescent="0.25">
      <c r="A1700">
        <v>95209</v>
      </c>
      <c r="B1700" t="s">
        <v>24</v>
      </c>
      <c r="C1700" s="10">
        <v>1</v>
      </c>
      <c r="D1700" s="11">
        <v>12</v>
      </c>
      <c r="K1700" s="14"/>
    </row>
    <row r="1701" spans="1:11" x14ac:dyDescent="0.25">
      <c r="A1701">
        <v>95210</v>
      </c>
      <c r="B1701" t="s">
        <v>24</v>
      </c>
      <c r="C1701" s="10">
        <v>1</v>
      </c>
      <c r="D1701" s="11">
        <v>12</v>
      </c>
      <c r="K1701" s="14"/>
    </row>
    <row r="1702" spans="1:11" x14ac:dyDescent="0.25">
      <c r="A1702">
        <v>95211</v>
      </c>
      <c r="B1702" t="s">
        <v>24</v>
      </c>
      <c r="C1702" s="10">
        <v>1</v>
      </c>
      <c r="D1702" s="11">
        <v>12</v>
      </c>
      <c r="K1702" s="14"/>
    </row>
    <row r="1703" spans="1:11" x14ac:dyDescent="0.25">
      <c r="A1703">
        <v>95212</v>
      </c>
      <c r="B1703" t="s">
        <v>24</v>
      </c>
      <c r="C1703" s="10">
        <v>1</v>
      </c>
      <c r="D1703" s="11">
        <v>12</v>
      </c>
      <c r="K1703" s="14"/>
    </row>
    <row r="1704" spans="1:11" x14ac:dyDescent="0.25">
      <c r="A1704" s="58">
        <v>95213</v>
      </c>
      <c r="B1704" s="58" t="s">
        <v>24</v>
      </c>
      <c r="C1704" s="10" t="s">
        <v>130</v>
      </c>
      <c r="K1704" s="14"/>
    </row>
    <row r="1705" spans="1:11" x14ac:dyDescent="0.25">
      <c r="A1705">
        <v>95215</v>
      </c>
      <c r="B1705" t="s">
        <v>24</v>
      </c>
      <c r="C1705" s="10">
        <v>1</v>
      </c>
      <c r="D1705" s="11">
        <v>12</v>
      </c>
      <c r="K1705" s="14"/>
    </row>
    <row r="1706" spans="1:11" x14ac:dyDescent="0.25">
      <c r="A1706">
        <v>95219</v>
      </c>
      <c r="B1706" t="s">
        <v>24</v>
      </c>
      <c r="C1706" s="10">
        <v>0.99999250235213089</v>
      </c>
      <c r="D1706" s="11">
        <v>12</v>
      </c>
      <c r="K1706" s="14"/>
    </row>
    <row r="1707" spans="1:11" x14ac:dyDescent="0.25">
      <c r="A1707">
        <v>95219</v>
      </c>
      <c r="B1707" t="s">
        <v>22</v>
      </c>
      <c r="C1707" s="10">
        <v>7.4976478690928974E-6</v>
      </c>
      <c r="D1707" s="11">
        <v>12</v>
      </c>
      <c r="K1707" s="14"/>
    </row>
    <row r="1708" spans="1:11" x14ac:dyDescent="0.25">
      <c r="A1708">
        <v>95220</v>
      </c>
      <c r="B1708" t="s">
        <v>24</v>
      </c>
      <c r="C1708" s="10">
        <v>0.99994710571020251</v>
      </c>
      <c r="D1708" s="11">
        <v>12</v>
      </c>
      <c r="K1708" s="14"/>
    </row>
    <row r="1709" spans="1:11" x14ac:dyDescent="0.25">
      <c r="A1709">
        <v>95220</v>
      </c>
      <c r="B1709" t="s">
        <v>22</v>
      </c>
      <c r="C1709" s="10">
        <v>5.2894289797465971E-5</v>
      </c>
      <c r="D1709" s="11">
        <v>12</v>
      </c>
      <c r="K1709" s="14"/>
    </row>
    <row r="1710" spans="1:11" x14ac:dyDescent="0.25">
      <c r="A1710" s="58">
        <v>95221</v>
      </c>
      <c r="B1710" s="58" t="s">
        <v>24</v>
      </c>
      <c r="C1710" s="10" t="s">
        <v>130</v>
      </c>
      <c r="K1710" s="14"/>
    </row>
    <row r="1711" spans="1:11" x14ac:dyDescent="0.25">
      <c r="A1711">
        <v>95222</v>
      </c>
      <c r="B1711" t="s">
        <v>24</v>
      </c>
      <c r="C1711" s="10">
        <v>1</v>
      </c>
      <c r="D1711" s="11">
        <v>12</v>
      </c>
      <c r="K1711" s="14"/>
    </row>
    <row r="1712" spans="1:11" x14ac:dyDescent="0.25">
      <c r="A1712">
        <v>95223</v>
      </c>
      <c r="B1712" t="s">
        <v>24</v>
      </c>
      <c r="C1712" s="10">
        <v>0.9594606620859254</v>
      </c>
      <c r="D1712" s="11">
        <v>16</v>
      </c>
      <c r="K1712" s="14"/>
    </row>
    <row r="1713" spans="1:11" x14ac:dyDescent="0.25">
      <c r="A1713">
        <v>95223</v>
      </c>
      <c r="B1713" t="s">
        <v>21</v>
      </c>
      <c r="C1713" s="10">
        <v>4.0539337914074637E-2</v>
      </c>
      <c r="D1713" s="11">
        <v>16</v>
      </c>
      <c r="K1713" s="14"/>
    </row>
    <row r="1714" spans="1:11" x14ac:dyDescent="0.25">
      <c r="A1714">
        <v>95224</v>
      </c>
      <c r="B1714" t="s">
        <v>24</v>
      </c>
      <c r="C1714" s="10">
        <v>1</v>
      </c>
      <c r="D1714" s="11">
        <v>16</v>
      </c>
      <c r="K1714" s="14"/>
    </row>
    <row r="1715" spans="1:11" x14ac:dyDescent="0.25">
      <c r="A1715">
        <v>95225</v>
      </c>
      <c r="B1715" t="s">
        <v>24</v>
      </c>
      <c r="C1715" s="10">
        <v>1</v>
      </c>
      <c r="D1715" s="11">
        <v>12</v>
      </c>
      <c r="K1715" s="14"/>
    </row>
    <row r="1716" spans="1:11" x14ac:dyDescent="0.25">
      <c r="A1716">
        <v>95226</v>
      </c>
      <c r="B1716" t="s">
        <v>24</v>
      </c>
      <c r="C1716" s="10">
        <v>1</v>
      </c>
      <c r="D1716" s="11">
        <v>12</v>
      </c>
      <c r="K1716" s="14"/>
    </row>
    <row r="1717" spans="1:11" x14ac:dyDescent="0.25">
      <c r="A1717">
        <v>95227</v>
      </c>
      <c r="B1717" t="s">
        <v>24</v>
      </c>
      <c r="C1717" s="10">
        <v>1</v>
      </c>
      <c r="D1717" s="11">
        <v>12</v>
      </c>
      <c r="K1717" s="14"/>
    </row>
    <row r="1718" spans="1:11" x14ac:dyDescent="0.25">
      <c r="A1718">
        <v>95228</v>
      </c>
      <c r="B1718" t="s">
        <v>24</v>
      </c>
      <c r="C1718" s="10">
        <v>1</v>
      </c>
      <c r="D1718" s="11">
        <v>12</v>
      </c>
      <c r="K1718" s="14"/>
    </row>
    <row r="1719" spans="1:11" x14ac:dyDescent="0.25">
      <c r="A1719" s="58">
        <v>95229</v>
      </c>
      <c r="B1719" s="58" t="s">
        <v>22</v>
      </c>
      <c r="C1719" s="10" t="s">
        <v>130</v>
      </c>
      <c r="K1719" s="14"/>
    </row>
    <row r="1720" spans="1:11" x14ac:dyDescent="0.25">
      <c r="A1720">
        <v>95230</v>
      </c>
      <c r="B1720" t="s">
        <v>24</v>
      </c>
      <c r="C1720" s="10">
        <v>1</v>
      </c>
      <c r="D1720" s="11">
        <v>12</v>
      </c>
      <c r="K1720" s="14"/>
    </row>
    <row r="1721" spans="1:11" x14ac:dyDescent="0.25">
      <c r="A1721">
        <v>95231</v>
      </c>
      <c r="B1721" t="s">
        <v>24</v>
      </c>
      <c r="C1721" s="10">
        <v>1</v>
      </c>
      <c r="D1721" s="11">
        <v>12</v>
      </c>
      <c r="K1721" s="14"/>
    </row>
    <row r="1722" spans="1:11" x14ac:dyDescent="0.25">
      <c r="A1722">
        <v>95232</v>
      </c>
      <c r="B1722" t="s">
        <v>24</v>
      </c>
      <c r="C1722" s="10">
        <v>1</v>
      </c>
      <c r="D1722" s="11">
        <v>12</v>
      </c>
      <c r="K1722" s="14"/>
    </row>
    <row r="1723" spans="1:11" x14ac:dyDescent="0.25">
      <c r="A1723">
        <v>95233</v>
      </c>
      <c r="B1723" t="s">
        <v>24</v>
      </c>
      <c r="C1723" s="10">
        <v>1</v>
      </c>
      <c r="D1723" s="11">
        <v>16</v>
      </c>
      <c r="K1723" s="14"/>
    </row>
    <row r="1724" spans="1:11" x14ac:dyDescent="0.25">
      <c r="A1724">
        <v>95234</v>
      </c>
      <c r="B1724" t="s">
        <v>24</v>
      </c>
      <c r="C1724" s="10">
        <v>1</v>
      </c>
      <c r="D1724" s="11">
        <v>12</v>
      </c>
      <c r="K1724" s="14"/>
    </row>
    <row r="1725" spans="1:11" x14ac:dyDescent="0.25">
      <c r="A1725">
        <v>95236</v>
      </c>
      <c r="B1725" t="s">
        <v>24</v>
      </c>
      <c r="C1725" s="10">
        <v>1</v>
      </c>
      <c r="D1725" s="11">
        <v>12</v>
      </c>
      <c r="K1725" s="14"/>
    </row>
    <row r="1726" spans="1:11" x14ac:dyDescent="0.25">
      <c r="A1726">
        <v>95237</v>
      </c>
      <c r="B1726" t="s">
        <v>24</v>
      </c>
      <c r="C1726" s="10">
        <v>1</v>
      </c>
      <c r="D1726" s="11">
        <v>12</v>
      </c>
      <c r="K1726" s="14"/>
    </row>
    <row r="1727" spans="1:11" x14ac:dyDescent="0.25">
      <c r="A1727">
        <v>95240</v>
      </c>
      <c r="B1727" t="s">
        <v>24</v>
      </c>
      <c r="C1727" s="10">
        <v>1</v>
      </c>
      <c r="D1727" s="11">
        <v>12</v>
      </c>
      <c r="K1727" s="14"/>
    </row>
    <row r="1728" spans="1:11" x14ac:dyDescent="0.25">
      <c r="A1728" s="58">
        <v>95241</v>
      </c>
      <c r="B1728" s="58" t="s">
        <v>24</v>
      </c>
      <c r="C1728" s="10" t="s">
        <v>130</v>
      </c>
      <c r="K1728" s="14"/>
    </row>
    <row r="1729" spans="1:11" x14ac:dyDescent="0.25">
      <c r="A1729">
        <v>95242</v>
      </c>
      <c r="B1729" t="s">
        <v>24</v>
      </c>
      <c r="C1729" s="10">
        <v>1</v>
      </c>
      <c r="D1729" s="11">
        <v>12</v>
      </c>
      <c r="K1729" s="14"/>
    </row>
    <row r="1730" spans="1:11" x14ac:dyDescent="0.25">
      <c r="A1730">
        <v>95245</v>
      </c>
      <c r="B1730" t="s">
        <v>24</v>
      </c>
      <c r="C1730" s="10">
        <v>1</v>
      </c>
      <c r="D1730" s="11">
        <v>12</v>
      </c>
      <c r="K1730" s="14"/>
    </row>
    <row r="1731" spans="1:11" x14ac:dyDescent="0.25">
      <c r="A1731">
        <v>95246</v>
      </c>
      <c r="B1731" t="s">
        <v>24</v>
      </c>
      <c r="C1731" s="10">
        <v>1</v>
      </c>
      <c r="D1731" s="11">
        <v>12</v>
      </c>
      <c r="K1731" s="14"/>
    </row>
    <row r="1732" spans="1:11" x14ac:dyDescent="0.25">
      <c r="A1732">
        <v>95247</v>
      </c>
      <c r="B1732" t="s">
        <v>24</v>
      </c>
      <c r="C1732" s="10">
        <v>1</v>
      </c>
      <c r="D1732" s="11">
        <v>12</v>
      </c>
      <c r="K1732" s="14"/>
    </row>
    <row r="1733" spans="1:11" x14ac:dyDescent="0.25">
      <c r="A1733">
        <v>95248</v>
      </c>
      <c r="B1733" t="s">
        <v>24</v>
      </c>
      <c r="C1733" s="10">
        <v>1</v>
      </c>
      <c r="D1733" s="11">
        <v>12</v>
      </c>
      <c r="K1733" s="14"/>
    </row>
    <row r="1734" spans="1:11" x14ac:dyDescent="0.25">
      <c r="A1734">
        <v>95249</v>
      </c>
      <c r="B1734" t="s">
        <v>24</v>
      </c>
      <c r="C1734" s="10">
        <v>1</v>
      </c>
      <c r="D1734" s="11">
        <v>12</v>
      </c>
      <c r="K1734" s="14"/>
    </row>
    <row r="1735" spans="1:11" x14ac:dyDescent="0.25">
      <c r="A1735">
        <v>95250</v>
      </c>
      <c r="B1735" t="s">
        <v>24</v>
      </c>
      <c r="C1735" s="10">
        <v>1</v>
      </c>
      <c r="D1735" s="11">
        <v>12</v>
      </c>
      <c r="K1735" s="14"/>
    </row>
    <row r="1736" spans="1:11" x14ac:dyDescent="0.25">
      <c r="A1736">
        <v>95251</v>
      </c>
      <c r="B1736" t="s">
        <v>24</v>
      </c>
      <c r="C1736" s="10">
        <v>1</v>
      </c>
      <c r="D1736" s="11">
        <v>12</v>
      </c>
      <c r="K1736" s="14"/>
    </row>
    <row r="1737" spans="1:11" x14ac:dyDescent="0.25">
      <c r="A1737">
        <v>95252</v>
      </c>
      <c r="B1737" t="s">
        <v>24</v>
      </c>
      <c r="C1737" s="10">
        <v>1</v>
      </c>
      <c r="D1737" s="11">
        <v>12</v>
      </c>
      <c r="K1737" s="14"/>
    </row>
    <row r="1738" spans="1:11" x14ac:dyDescent="0.25">
      <c r="A1738" s="58">
        <v>95253</v>
      </c>
      <c r="B1738" s="58" t="s">
        <v>24</v>
      </c>
      <c r="C1738" s="10" t="s">
        <v>130</v>
      </c>
      <c r="K1738" s="14"/>
    </row>
    <row r="1739" spans="1:11" x14ac:dyDescent="0.25">
      <c r="A1739">
        <v>95254</v>
      </c>
      <c r="B1739" t="s">
        <v>24</v>
      </c>
      <c r="C1739" s="10">
        <v>1</v>
      </c>
      <c r="D1739" s="11">
        <v>12</v>
      </c>
      <c r="K1739" s="14"/>
    </row>
    <row r="1740" spans="1:11" x14ac:dyDescent="0.25">
      <c r="A1740">
        <v>95255</v>
      </c>
      <c r="B1740" t="s">
        <v>24</v>
      </c>
      <c r="C1740" s="10">
        <v>1</v>
      </c>
      <c r="D1740" s="11">
        <v>12</v>
      </c>
      <c r="K1740" s="14"/>
    </row>
    <row r="1741" spans="1:11" x14ac:dyDescent="0.25">
      <c r="A1741">
        <v>95257</v>
      </c>
      <c r="B1741" t="s">
        <v>24</v>
      </c>
      <c r="C1741" s="10">
        <v>1</v>
      </c>
      <c r="D1741" s="11">
        <v>12</v>
      </c>
      <c r="K1741" s="14"/>
    </row>
    <row r="1742" spans="1:11" x14ac:dyDescent="0.25">
      <c r="A1742">
        <v>95258</v>
      </c>
      <c r="B1742" t="s">
        <v>24</v>
      </c>
      <c r="C1742" s="10">
        <v>1</v>
      </c>
      <c r="D1742" s="11">
        <v>12</v>
      </c>
      <c r="K1742" s="14"/>
    </row>
    <row r="1743" spans="1:11" x14ac:dyDescent="0.25">
      <c r="A1743" s="58">
        <v>95267</v>
      </c>
      <c r="B1743" s="58" t="s">
        <v>24</v>
      </c>
      <c r="C1743" s="10" t="s">
        <v>130</v>
      </c>
      <c r="K1743" s="14"/>
    </row>
    <row r="1744" spans="1:11" x14ac:dyDescent="0.25">
      <c r="A1744" s="58">
        <v>95269</v>
      </c>
      <c r="B1744" s="58" t="s">
        <v>24</v>
      </c>
      <c r="C1744" s="10" t="s">
        <v>130</v>
      </c>
      <c r="K1744" s="14"/>
    </row>
    <row r="1745" spans="1:11" x14ac:dyDescent="0.25">
      <c r="A1745" s="58">
        <v>95296</v>
      </c>
      <c r="B1745" s="58" t="s">
        <v>24</v>
      </c>
      <c r="C1745" s="10" t="s">
        <v>130</v>
      </c>
      <c r="K1745" s="14"/>
    </row>
    <row r="1746" spans="1:11" x14ac:dyDescent="0.25">
      <c r="A1746" s="58">
        <v>95297</v>
      </c>
      <c r="B1746" s="58" t="s">
        <v>24</v>
      </c>
      <c r="C1746" s="10" t="s">
        <v>130</v>
      </c>
      <c r="K1746" s="14"/>
    </row>
    <row r="1747" spans="1:11" x14ac:dyDescent="0.25">
      <c r="A1747">
        <v>95301</v>
      </c>
      <c r="B1747" t="s">
        <v>24</v>
      </c>
      <c r="C1747" s="10">
        <v>1</v>
      </c>
      <c r="D1747" s="11">
        <v>12</v>
      </c>
      <c r="K1747" s="14"/>
    </row>
    <row r="1748" spans="1:11" x14ac:dyDescent="0.25">
      <c r="A1748">
        <v>95303</v>
      </c>
      <c r="B1748" t="s">
        <v>24</v>
      </c>
      <c r="C1748" s="10">
        <v>1</v>
      </c>
      <c r="D1748" s="11">
        <v>12</v>
      </c>
      <c r="K1748" s="14"/>
    </row>
    <row r="1749" spans="1:11" x14ac:dyDescent="0.25">
      <c r="A1749">
        <v>95304</v>
      </c>
      <c r="B1749" t="s">
        <v>24</v>
      </c>
      <c r="C1749" s="10">
        <v>0.99990721997360299</v>
      </c>
      <c r="D1749" s="11">
        <v>12</v>
      </c>
      <c r="K1749" s="14"/>
    </row>
    <row r="1750" spans="1:11" x14ac:dyDescent="0.25">
      <c r="A1750">
        <v>95304</v>
      </c>
      <c r="B1750" t="s">
        <v>23</v>
      </c>
      <c r="C1750" s="10">
        <v>9.2780026396978451E-5</v>
      </c>
      <c r="D1750" s="11">
        <v>12</v>
      </c>
      <c r="K1750" s="14"/>
    </row>
    <row r="1751" spans="1:11" x14ac:dyDescent="0.25">
      <c r="A1751">
        <v>95305</v>
      </c>
      <c r="B1751" t="s">
        <v>24</v>
      </c>
      <c r="C1751" s="10">
        <v>1</v>
      </c>
      <c r="D1751" s="11">
        <v>12</v>
      </c>
      <c r="K1751" s="14"/>
    </row>
    <row r="1752" spans="1:11" x14ac:dyDescent="0.25">
      <c r="A1752">
        <v>95306</v>
      </c>
      <c r="B1752" t="s">
        <v>24</v>
      </c>
      <c r="C1752" s="10">
        <v>1</v>
      </c>
      <c r="D1752" s="11">
        <v>12</v>
      </c>
      <c r="K1752" s="14"/>
    </row>
    <row r="1753" spans="1:11" x14ac:dyDescent="0.25">
      <c r="A1753">
        <v>95307</v>
      </c>
      <c r="B1753" t="s">
        <v>24</v>
      </c>
      <c r="C1753" s="10">
        <v>1</v>
      </c>
      <c r="D1753" s="11">
        <v>12</v>
      </c>
      <c r="K1753" s="14"/>
    </row>
    <row r="1754" spans="1:11" x14ac:dyDescent="0.25">
      <c r="A1754" s="58">
        <v>95309</v>
      </c>
      <c r="B1754" s="58" t="s">
        <v>24</v>
      </c>
      <c r="C1754" s="10" t="s">
        <v>130</v>
      </c>
      <c r="K1754" s="14"/>
    </row>
    <row r="1755" spans="1:11" x14ac:dyDescent="0.25">
      <c r="A1755">
        <v>95310</v>
      </c>
      <c r="B1755" t="s">
        <v>24</v>
      </c>
      <c r="C1755" s="10">
        <v>1</v>
      </c>
      <c r="D1755" s="11">
        <v>12</v>
      </c>
      <c r="K1755" s="14"/>
    </row>
    <row r="1756" spans="1:11" x14ac:dyDescent="0.25">
      <c r="A1756">
        <v>95311</v>
      </c>
      <c r="B1756" t="s">
        <v>24</v>
      </c>
      <c r="C1756" s="10">
        <v>1</v>
      </c>
      <c r="D1756" s="11">
        <v>12</v>
      </c>
      <c r="K1756" s="14"/>
    </row>
    <row r="1757" spans="1:11" x14ac:dyDescent="0.25">
      <c r="A1757">
        <v>95312</v>
      </c>
      <c r="B1757" t="s">
        <v>24</v>
      </c>
      <c r="C1757" s="10">
        <v>1</v>
      </c>
      <c r="D1757" s="11">
        <v>12</v>
      </c>
      <c r="K1757" s="14"/>
    </row>
    <row r="1758" spans="1:11" x14ac:dyDescent="0.25">
      <c r="A1758">
        <v>95313</v>
      </c>
      <c r="B1758" t="s">
        <v>24</v>
      </c>
      <c r="C1758" s="10">
        <v>1</v>
      </c>
      <c r="D1758" s="11">
        <v>12</v>
      </c>
      <c r="K1758" s="14"/>
    </row>
    <row r="1759" spans="1:11" x14ac:dyDescent="0.25">
      <c r="A1759">
        <v>95314</v>
      </c>
      <c r="B1759" t="s">
        <v>24</v>
      </c>
      <c r="C1759" s="10">
        <v>1</v>
      </c>
      <c r="D1759" s="11">
        <v>16</v>
      </c>
      <c r="K1759" s="14"/>
    </row>
    <row r="1760" spans="1:11" x14ac:dyDescent="0.25">
      <c r="A1760">
        <v>95315</v>
      </c>
      <c r="B1760" t="s">
        <v>24</v>
      </c>
      <c r="C1760" s="10">
        <v>1</v>
      </c>
      <c r="D1760" s="11">
        <v>12</v>
      </c>
      <c r="K1760" s="14"/>
    </row>
    <row r="1761" spans="1:11" x14ac:dyDescent="0.25">
      <c r="A1761">
        <v>95316</v>
      </c>
      <c r="B1761" t="s">
        <v>24</v>
      </c>
      <c r="C1761" s="10">
        <v>1</v>
      </c>
      <c r="D1761" s="11">
        <v>12</v>
      </c>
      <c r="K1761" s="14"/>
    </row>
    <row r="1762" spans="1:11" x14ac:dyDescent="0.25">
      <c r="A1762">
        <v>95317</v>
      </c>
      <c r="B1762" t="s">
        <v>24</v>
      </c>
      <c r="C1762" s="10">
        <v>1</v>
      </c>
      <c r="D1762" s="11">
        <v>12</v>
      </c>
      <c r="K1762" s="14"/>
    </row>
    <row r="1763" spans="1:11" x14ac:dyDescent="0.25">
      <c r="A1763">
        <v>95318</v>
      </c>
      <c r="B1763" t="s">
        <v>24</v>
      </c>
      <c r="C1763" s="10">
        <v>1</v>
      </c>
      <c r="D1763" s="11">
        <v>16</v>
      </c>
      <c r="K1763" s="14"/>
    </row>
    <row r="1764" spans="1:11" x14ac:dyDescent="0.25">
      <c r="A1764">
        <v>95319</v>
      </c>
      <c r="B1764" t="s">
        <v>24</v>
      </c>
      <c r="C1764" s="10">
        <v>1</v>
      </c>
      <c r="D1764" s="11">
        <v>12</v>
      </c>
      <c r="K1764" s="14"/>
    </row>
    <row r="1765" spans="1:11" x14ac:dyDescent="0.25">
      <c r="A1765">
        <v>95320</v>
      </c>
      <c r="B1765" t="s">
        <v>24</v>
      </c>
      <c r="C1765" s="10">
        <v>1</v>
      </c>
      <c r="D1765" s="11">
        <v>12</v>
      </c>
      <c r="K1765" s="14"/>
    </row>
    <row r="1766" spans="1:11" x14ac:dyDescent="0.25">
      <c r="A1766">
        <v>95321</v>
      </c>
      <c r="B1766" t="s">
        <v>24</v>
      </c>
      <c r="C1766" s="10">
        <v>1</v>
      </c>
      <c r="D1766" s="11">
        <v>12</v>
      </c>
      <c r="K1766" s="14"/>
    </row>
    <row r="1767" spans="1:11" x14ac:dyDescent="0.25">
      <c r="A1767">
        <v>95322</v>
      </c>
      <c r="B1767" t="s">
        <v>24</v>
      </c>
      <c r="C1767" s="10">
        <v>1</v>
      </c>
      <c r="D1767" s="11">
        <v>12</v>
      </c>
      <c r="K1767" s="14"/>
    </row>
    <row r="1768" spans="1:11" x14ac:dyDescent="0.25">
      <c r="A1768">
        <v>95323</v>
      </c>
      <c r="B1768" t="s">
        <v>24</v>
      </c>
      <c r="C1768" s="10">
        <v>1</v>
      </c>
      <c r="D1768" s="11">
        <v>12</v>
      </c>
      <c r="K1768" s="14"/>
    </row>
    <row r="1769" spans="1:11" x14ac:dyDescent="0.25">
      <c r="A1769">
        <v>95324</v>
      </c>
      <c r="B1769" t="s">
        <v>24</v>
      </c>
      <c r="C1769" s="10">
        <v>1</v>
      </c>
      <c r="D1769" s="11">
        <v>12</v>
      </c>
      <c r="K1769" s="14"/>
    </row>
    <row r="1770" spans="1:11" x14ac:dyDescent="0.25">
      <c r="A1770">
        <v>95325</v>
      </c>
      <c r="B1770" t="s">
        <v>24</v>
      </c>
      <c r="C1770" s="10">
        <v>1</v>
      </c>
      <c r="D1770" s="11">
        <v>12</v>
      </c>
      <c r="K1770" s="14"/>
    </row>
    <row r="1771" spans="1:11" x14ac:dyDescent="0.25">
      <c r="A1771">
        <v>95326</v>
      </c>
      <c r="B1771" t="s">
        <v>24</v>
      </c>
      <c r="C1771" s="10">
        <v>1</v>
      </c>
      <c r="D1771" s="11">
        <v>12</v>
      </c>
      <c r="K1771" s="14"/>
    </row>
    <row r="1772" spans="1:11" x14ac:dyDescent="0.25">
      <c r="A1772">
        <v>95327</v>
      </c>
      <c r="B1772" t="s">
        <v>24</v>
      </c>
      <c r="C1772" s="10">
        <v>1</v>
      </c>
      <c r="D1772" s="11">
        <v>12</v>
      </c>
      <c r="K1772" s="14"/>
    </row>
    <row r="1773" spans="1:11" x14ac:dyDescent="0.25">
      <c r="A1773">
        <v>95328</v>
      </c>
      <c r="B1773" t="s">
        <v>24</v>
      </c>
      <c r="C1773" s="10">
        <v>1</v>
      </c>
      <c r="D1773" s="11">
        <v>12</v>
      </c>
      <c r="K1773" s="14"/>
    </row>
    <row r="1774" spans="1:11" x14ac:dyDescent="0.25">
      <c r="A1774">
        <v>95329</v>
      </c>
      <c r="B1774" t="s">
        <v>24</v>
      </c>
      <c r="C1774" s="10">
        <v>1</v>
      </c>
      <c r="D1774" s="11">
        <v>12</v>
      </c>
      <c r="K1774" s="14"/>
    </row>
    <row r="1775" spans="1:11" x14ac:dyDescent="0.25">
      <c r="A1775">
        <v>95330</v>
      </c>
      <c r="B1775" t="s">
        <v>24</v>
      </c>
      <c r="C1775" s="10">
        <v>1</v>
      </c>
      <c r="D1775" s="11">
        <v>12</v>
      </c>
      <c r="K1775" s="14"/>
    </row>
    <row r="1776" spans="1:11" x14ac:dyDescent="0.25">
      <c r="A1776">
        <v>95333</v>
      </c>
      <c r="B1776" t="s">
        <v>24</v>
      </c>
      <c r="C1776" s="10">
        <v>1</v>
      </c>
      <c r="D1776" s="11">
        <v>12</v>
      </c>
      <c r="K1776" s="14"/>
    </row>
    <row r="1777" spans="1:11" x14ac:dyDescent="0.25">
      <c r="A1777">
        <v>95334</v>
      </c>
      <c r="B1777" t="s">
        <v>24</v>
      </c>
      <c r="C1777" s="10">
        <v>1</v>
      </c>
      <c r="D1777" s="11">
        <v>12</v>
      </c>
      <c r="K1777" s="14"/>
    </row>
    <row r="1778" spans="1:11" x14ac:dyDescent="0.25">
      <c r="A1778">
        <v>95335</v>
      </c>
      <c r="B1778" t="s">
        <v>24</v>
      </c>
      <c r="C1778" s="10">
        <v>1</v>
      </c>
      <c r="D1778" s="11">
        <v>16</v>
      </c>
      <c r="K1778" s="14"/>
    </row>
    <row r="1779" spans="1:11" x14ac:dyDescent="0.25">
      <c r="A1779">
        <v>95336</v>
      </c>
      <c r="B1779" t="s">
        <v>24</v>
      </c>
      <c r="C1779" s="10">
        <v>1</v>
      </c>
      <c r="D1779" s="11">
        <v>12</v>
      </c>
      <c r="K1779" s="14"/>
    </row>
    <row r="1780" spans="1:11" x14ac:dyDescent="0.25">
      <c r="A1780">
        <v>95337</v>
      </c>
      <c r="B1780" t="s">
        <v>24</v>
      </c>
      <c r="C1780" s="10">
        <v>1</v>
      </c>
      <c r="D1780" s="11">
        <v>12</v>
      </c>
      <c r="K1780" s="14"/>
    </row>
    <row r="1781" spans="1:11" x14ac:dyDescent="0.25">
      <c r="A1781">
        <v>95338</v>
      </c>
      <c r="B1781" t="s">
        <v>24</v>
      </c>
      <c r="C1781" s="10">
        <v>1</v>
      </c>
      <c r="D1781" s="11">
        <v>12</v>
      </c>
      <c r="K1781" s="14"/>
    </row>
    <row r="1782" spans="1:11" x14ac:dyDescent="0.25">
      <c r="A1782">
        <v>95340</v>
      </c>
      <c r="B1782" t="s">
        <v>24</v>
      </c>
      <c r="C1782" s="10">
        <v>1</v>
      </c>
      <c r="D1782" s="11">
        <v>12</v>
      </c>
      <c r="K1782" s="14"/>
    </row>
    <row r="1783" spans="1:11" x14ac:dyDescent="0.25">
      <c r="A1783">
        <v>95341</v>
      </c>
      <c r="B1783" t="s">
        <v>24</v>
      </c>
      <c r="C1783" s="10">
        <v>1</v>
      </c>
      <c r="D1783" s="11">
        <v>12</v>
      </c>
      <c r="K1783" s="14"/>
    </row>
    <row r="1784" spans="1:11" x14ac:dyDescent="0.25">
      <c r="A1784" s="58">
        <v>95343</v>
      </c>
      <c r="B1784" s="58" t="s">
        <v>24</v>
      </c>
      <c r="C1784" s="10" t="s">
        <v>130</v>
      </c>
      <c r="K1784" s="14"/>
    </row>
    <row r="1785" spans="1:11" x14ac:dyDescent="0.25">
      <c r="A1785" s="58">
        <v>95344</v>
      </c>
      <c r="B1785" s="58" t="s">
        <v>24</v>
      </c>
      <c r="C1785" s="10" t="s">
        <v>130</v>
      </c>
      <c r="K1785" s="14"/>
    </row>
    <row r="1786" spans="1:11" x14ac:dyDescent="0.25">
      <c r="A1786">
        <v>95345</v>
      </c>
      <c r="B1786" t="s">
        <v>24</v>
      </c>
      <c r="C1786" s="10">
        <v>1</v>
      </c>
      <c r="D1786" s="11">
        <v>12</v>
      </c>
      <c r="K1786" s="14"/>
    </row>
    <row r="1787" spans="1:11" x14ac:dyDescent="0.25">
      <c r="A1787">
        <v>95346</v>
      </c>
      <c r="B1787" t="s">
        <v>24</v>
      </c>
      <c r="C1787" s="10">
        <v>1</v>
      </c>
      <c r="D1787" s="11">
        <v>16</v>
      </c>
      <c r="K1787" s="14"/>
    </row>
    <row r="1788" spans="1:11" x14ac:dyDescent="0.25">
      <c r="A1788" s="58">
        <v>95347</v>
      </c>
      <c r="B1788" s="58" t="s">
        <v>24</v>
      </c>
      <c r="C1788" s="10" t="s">
        <v>130</v>
      </c>
      <c r="K1788" s="14"/>
    </row>
    <row r="1789" spans="1:11" x14ac:dyDescent="0.25">
      <c r="A1789">
        <v>95348</v>
      </c>
      <c r="B1789" t="s">
        <v>24</v>
      </c>
      <c r="C1789" s="10">
        <v>1</v>
      </c>
      <c r="D1789" s="11">
        <v>12</v>
      </c>
      <c r="K1789" s="14"/>
    </row>
    <row r="1790" spans="1:11" x14ac:dyDescent="0.25">
      <c r="A1790">
        <v>95350</v>
      </c>
      <c r="B1790" t="s">
        <v>24</v>
      </c>
      <c r="C1790" s="10">
        <v>1</v>
      </c>
      <c r="D1790" s="11">
        <v>12</v>
      </c>
      <c r="K1790" s="14"/>
    </row>
    <row r="1791" spans="1:11" x14ac:dyDescent="0.25">
      <c r="A1791">
        <v>95351</v>
      </c>
      <c r="B1791" t="s">
        <v>24</v>
      </c>
      <c r="C1791" s="10">
        <v>1</v>
      </c>
      <c r="D1791" s="11">
        <v>12</v>
      </c>
      <c r="K1791" s="14"/>
    </row>
    <row r="1792" spans="1:11" x14ac:dyDescent="0.25">
      <c r="A1792" s="58">
        <v>95352</v>
      </c>
      <c r="B1792" s="58" t="s">
        <v>24</v>
      </c>
      <c r="C1792" s="10" t="s">
        <v>130</v>
      </c>
      <c r="K1792" s="14"/>
    </row>
    <row r="1793" spans="1:11" x14ac:dyDescent="0.25">
      <c r="A1793" s="58">
        <v>95353</v>
      </c>
      <c r="B1793" s="58" t="s">
        <v>24</v>
      </c>
      <c r="C1793" s="10" t="s">
        <v>130</v>
      </c>
      <c r="K1793" s="14"/>
    </row>
    <row r="1794" spans="1:11" x14ac:dyDescent="0.25">
      <c r="A1794">
        <v>95354</v>
      </c>
      <c r="B1794" t="s">
        <v>24</v>
      </c>
      <c r="C1794" s="10">
        <v>1</v>
      </c>
      <c r="D1794" s="11">
        <v>12</v>
      </c>
      <c r="K1794" s="14"/>
    </row>
    <row r="1795" spans="1:11" x14ac:dyDescent="0.25">
      <c r="A1795">
        <v>95355</v>
      </c>
      <c r="B1795" t="s">
        <v>24</v>
      </c>
      <c r="C1795" s="10">
        <v>1</v>
      </c>
      <c r="D1795" s="11">
        <v>12</v>
      </c>
      <c r="K1795" s="14"/>
    </row>
    <row r="1796" spans="1:11" x14ac:dyDescent="0.25">
      <c r="A1796">
        <v>95356</v>
      </c>
      <c r="B1796" t="s">
        <v>24</v>
      </c>
      <c r="C1796" s="10">
        <v>1</v>
      </c>
      <c r="D1796" s="11">
        <v>12</v>
      </c>
      <c r="K1796" s="14"/>
    </row>
    <row r="1797" spans="1:11" x14ac:dyDescent="0.25">
      <c r="A1797">
        <v>95357</v>
      </c>
      <c r="B1797" t="s">
        <v>24</v>
      </c>
      <c r="C1797" s="10">
        <v>1</v>
      </c>
      <c r="D1797" s="11">
        <v>12</v>
      </c>
      <c r="K1797" s="14"/>
    </row>
    <row r="1798" spans="1:11" x14ac:dyDescent="0.25">
      <c r="A1798">
        <v>95358</v>
      </c>
      <c r="B1798" t="s">
        <v>24</v>
      </c>
      <c r="C1798" s="10">
        <v>1</v>
      </c>
      <c r="D1798" s="11">
        <v>12</v>
      </c>
      <c r="K1798" s="14"/>
    </row>
    <row r="1799" spans="1:11" x14ac:dyDescent="0.25">
      <c r="A1799">
        <v>95360</v>
      </c>
      <c r="B1799" t="s">
        <v>24</v>
      </c>
      <c r="C1799" s="10">
        <v>0.99559193734772111</v>
      </c>
      <c r="D1799" s="11">
        <v>12</v>
      </c>
      <c r="K1799" s="14"/>
    </row>
    <row r="1800" spans="1:11" x14ac:dyDescent="0.25">
      <c r="A1800">
        <v>95360</v>
      </c>
      <c r="B1800" t="s">
        <v>18</v>
      </c>
      <c r="C1800" s="10">
        <v>3.0554270113044599E-3</v>
      </c>
      <c r="D1800" s="11">
        <v>12</v>
      </c>
      <c r="K1800" s="14"/>
    </row>
    <row r="1801" spans="1:11" x14ac:dyDescent="0.25">
      <c r="A1801">
        <v>95360</v>
      </c>
      <c r="B1801" t="s">
        <v>23</v>
      </c>
      <c r="C1801" s="10">
        <v>1.3526356409744751E-3</v>
      </c>
      <c r="D1801" s="11">
        <v>12</v>
      </c>
      <c r="K1801" s="14"/>
    </row>
    <row r="1802" spans="1:11" x14ac:dyDescent="0.25">
      <c r="A1802">
        <v>95361</v>
      </c>
      <c r="B1802" t="s">
        <v>24</v>
      </c>
      <c r="C1802" s="10">
        <v>1</v>
      </c>
      <c r="D1802" s="11">
        <v>12</v>
      </c>
      <c r="K1802" s="14"/>
    </row>
    <row r="1803" spans="1:11" x14ac:dyDescent="0.25">
      <c r="A1803">
        <v>95363</v>
      </c>
      <c r="B1803" t="s">
        <v>24</v>
      </c>
      <c r="C1803" s="10">
        <v>0.99987740582818452</v>
      </c>
      <c r="D1803" s="11">
        <v>12</v>
      </c>
      <c r="K1803" s="14"/>
    </row>
    <row r="1804" spans="1:11" x14ac:dyDescent="0.25">
      <c r="A1804">
        <v>95363</v>
      </c>
      <c r="B1804" t="s">
        <v>23</v>
      </c>
      <c r="C1804" s="10">
        <v>1.225941718155835E-4</v>
      </c>
      <c r="D1804" s="11">
        <v>12</v>
      </c>
      <c r="K1804" s="14"/>
    </row>
    <row r="1805" spans="1:11" x14ac:dyDescent="0.25">
      <c r="A1805">
        <v>95364</v>
      </c>
      <c r="B1805" t="s">
        <v>24</v>
      </c>
      <c r="C1805" s="10">
        <v>0.99948547332039273</v>
      </c>
      <c r="D1805" s="11">
        <v>16</v>
      </c>
      <c r="K1805" s="14"/>
    </row>
    <row r="1806" spans="1:11" x14ac:dyDescent="0.25">
      <c r="A1806">
        <v>95364</v>
      </c>
      <c r="B1806" t="s">
        <v>21</v>
      </c>
      <c r="C1806" s="10">
        <v>5.1452667960725324E-4</v>
      </c>
      <c r="D1806" s="11">
        <v>16</v>
      </c>
      <c r="K1806" s="14"/>
    </row>
    <row r="1807" spans="1:11" x14ac:dyDescent="0.25">
      <c r="A1807">
        <v>95365</v>
      </c>
      <c r="B1807" t="s">
        <v>24</v>
      </c>
      <c r="C1807" s="10">
        <v>1</v>
      </c>
      <c r="D1807" s="11">
        <v>12</v>
      </c>
      <c r="K1807" s="14"/>
    </row>
    <row r="1808" spans="1:11" x14ac:dyDescent="0.25">
      <c r="A1808">
        <v>95366</v>
      </c>
      <c r="B1808" t="s">
        <v>24</v>
      </c>
      <c r="C1808" s="10">
        <v>1</v>
      </c>
      <c r="D1808" s="11">
        <v>12</v>
      </c>
      <c r="K1808" s="14"/>
    </row>
    <row r="1809" spans="1:11" x14ac:dyDescent="0.25">
      <c r="A1809">
        <v>95367</v>
      </c>
      <c r="B1809" t="s">
        <v>24</v>
      </c>
      <c r="C1809" s="10">
        <v>1</v>
      </c>
      <c r="D1809" s="11">
        <v>12</v>
      </c>
      <c r="K1809" s="14"/>
    </row>
    <row r="1810" spans="1:11" x14ac:dyDescent="0.25">
      <c r="A1810">
        <v>95368</v>
      </c>
      <c r="B1810" t="s">
        <v>24</v>
      </c>
      <c r="C1810" s="10">
        <v>1</v>
      </c>
      <c r="D1810" s="11">
        <v>12</v>
      </c>
      <c r="K1810" s="14"/>
    </row>
    <row r="1811" spans="1:11" x14ac:dyDescent="0.25">
      <c r="A1811">
        <v>95369</v>
      </c>
      <c r="B1811" t="s">
        <v>24</v>
      </c>
      <c r="C1811" s="10">
        <v>1</v>
      </c>
      <c r="D1811" s="11">
        <v>12</v>
      </c>
      <c r="K1811" s="14"/>
    </row>
    <row r="1812" spans="1:11" x14ac:dyDescent="0.25">
      <c r="A1812">
        <v>95370</v>
      </c>
      <c r="B1812" t="s">
        <v>24</v>
      </c>
      <c r="C1812" s="10">
        <v>1</v>
      </c>
      <c r="D1812" s="11">
        <v>12</v>
      </c>
      <c r="K1812" s="14"/>
    </row>
    <row r="1813" spans="1:11" x14ac:dyDescent="0.25">
      <c r="A1813">
        <v>95372</v>
      </c>
      <c r="B1813" t="s">
        <v>24</v>
      </c>
      <c r="C1813" s="10">
        <v>1</v>
      </c>
      <c r="D1813" s="11">
        <v>12</v>
      </c>
      <c r="K1813" s="14"/>
    </row>
    <row r="1814" spans="1:11" x14ac:dyDescent="0.25">
      <c r="A1814" s="58">
        <v>95373</v>
      </c>
      <c r="B1814" s="58" t="s">
        <v>24</v>
      </c>
      <c r="C1814" s="10" t="s">
        <v>130</v>
      </c>
      <c r="K1814" s="14"/>
    </row>
    <row r="1815" spans="1:11" x14ac:dyDescent="0.25">
      <c r="A1815">
        <v>95374</v>
      </c>
      <c r="B1815" t="s">
        <v>24</v>
      </c>
      <c r="C1815" s="10">
        <v>1</v>
      </c>
      <c r="D1815" s="11">
        <v>12</v>
      </c>
      <c r="K1815" s="14"/>
    </row>
    <row r="1816" spans="1:11" x14ac:dyDescent="0.25">
      <c r="A1816">
        <v>95375</v>
      </c>
      <c r="B1816" t="s">
        <v>24</v>
      </c>
      <c r="C1816" s="10">
        <v>1</v>
      </c>
      <c r="D1816" s="11">
        <v>16</v>
      </c>
      <c r="K1816" s="14"/>
    </row>
    <row r="1817" spans="1:11" x14ac:dyDescent="0.25">
      <c r="A1817">
        <v>95376</v>
      </c>
      <c r="B1817" t="s">
        <v>24</v>
      </c>
      <c r="C1817" s="10">
        <v>1</v>
      </c>
      <c r="D1817" s="11">
        <v>12</v>
      </c>
      <c r="K1817" s="14"/>
    </row>
    <row r="1818" spans="1:11" x14ac:dyDescent="0.25">
      <c r="A1818">
        <v>95377</v>
      </c>
      <c r="B1818" t="s">
        <v>24</v>
      </c>
      <c r="C1818" s="10">
        <v>1</v>
      </c>
      <c r="D1818" s="11">
        <v>12</v>
      </c>
      <c r="K1818" s="14"/>
    </row>
    <row r="1819" spans="1:11" x14ac:dyDescent="0.25">
      <c r="A1819" s="58">
        <v>95378</v>
      </c>
      <c r="B1819" s="58" t="s">
        <v>24</v>
      </c>
      <c r="C1819" s="10" t="s">
        <v>130</v>
      </c>
      <c r="K1819" s="14"/>
    </row>
    <row r="1820" spans="1:11" x14ac:dyDescent="0.25">
      <c r="A1820">
        <v>95379</v>
      </c>
      <c r="B1820" t="s">
        <v>24</v>
      </c>
      <c r="C1820" s="10">
        <v>1</v>
      </c>
      <c r="D1820" s="11">
        <v>12</v>
      </c>
      <c r="K1820" s="14"/>
    </row>
    <row r="1821" spans="1:11" x14ac:dyDescent="0.25">
      <c r="A1821">
        <v>95380</v>
      </c>
      <c r="B1821" t="s">
        <v>24</v>
      </c>
      <c r="C1821" s="10">
        <v>1</v>
      </c>
      <c r="D1821" s="11">
        <v>12</v>
      </c>
      <c r="K1821" s="14"/>
    </row>
    <row r="1822" spans="1:11" x14ac:dyDescent="0.25">
      <c r="A1822" s="58">
        <v>95381</v>
      </c>
      <c r="B1822" s="58" t="s">
        <v>24</v>
      </c>
      <c r="C1822" s="10" t="s">
        <v>130</v>
      </c>
      <c r="K1822" s="14"/>
    </row>
    <row r="1823" spans="1:11" x14ac:dyDescent="0.25">
      <c r="A1823">
        <v>95382</v>
      </c>
      <c r="B1823" t="s">
        <v>24</v>
      </c>
      <c r="C1823" s="10">
        <v>1</v>
      </c>
      <c r="D1823" s="11">
        <v>12</v>
      </c>
      <c r="K1823" s="14"/>
    </row>
    <row r="1824" spans="1:11" x14ac:dyDescent="0.25">
      <c r="A1824">
        <v>95383</v>
      </c>
      <c r="B1824" t="s">
        <v>24</v>
      </c>
      <c r="C1824" s="10">
        <v>1</v>
      </c>
      <c r="D1824" s="11">
        <v>12</v>
      </c>
      <c r="K1824" s="14"/>
    </row>
    <row r="1825" spans="1:11" x14ac:dyDescent="0.25">
      <c r="A1825">
        <v>95385</v>
      </c>
      <c r="B1825" t="s">
        <v>24</v>
      </c>
      <c r="C1825" s="10">
        <v>1</v>
      </c>
      <c r="D1825" s="11">
        <v>12</v>
      </c>
      <c r="K1825" s="14"/>
    </row>
    <row r="1826" spans="1:11" x14ac:dyDescent="0.25">
      <c r="A1826">
        <v>95386</v>
      </c>
      <c r="B1826" t="s">
        <v>24</v>
      </c>
      <c r="C1826" s="10">
        <v>1</v>
      </c>
      <c r="D1826" s="11">
        <v>12</v>
      </c>
      <c r="K1826" s="14"/>
    </row>
    <row r="1827" spans="1:11" x14ac:dyDescent="0.25">
      <c r="A1827">
        <v>95387</v>
      </c>
      <c r="B1827" t="s">
        <v>24</v>
      </c>
      <c r="C1827" s="10">
        <v>0.99855851701346343</v>
      </c>
      <c r="D1827" s="11">
        <v>12</v>
      </c>
      <c r="K1827" s="14"/>
    </row>
    <row r="1828" spans="1:11" x14ac:dyDescent="0.25">
      <c r="A1828">
        <v>95387</v>
      </c>
      <c r="B1828" t="s">
        <v>23</v>
      </c>
      <c r="C1828" s="10">
        <v>1.4414829865365328E-3</v>
      </c>
      <c r="D1828" s="11">
        <v>12</v>
      </c>
      <c r="K1828" s="14"/>
    </row>
    <row r="1829" spans="1:11" x14ac:dyDescent="0.25">
      <c r="A1829">
        <v>95388</v>
      </c>
      <c r="B1829" t="s">
        <v>24</v>
      </c>
      <c r="C1829" s="10">
        <v>1</v>
      </c>
      <c r="D1829" s="11">
        <v>12</v>
      </c>
      <c r="K1829" s="14"/>
    </row>
    <row r="1830" spans="1:11" x14ac:dyDescent="0.25">
      <c r="A1830">
        <v>95389</v>
      </c>
      <c r="B1830" t="s">
        <v>24</v>
      </c>
      <c r="C1830" s="10">
        <v>0.99841050522687003</v>
      </c>
      <c r="D1830" s="11">
        <v>16</v>
      </c>
      <c r="K1830" s="14"/>
    </row>
    <row r="1831" spans="1:11" x14ac:dyDescent="0.25">
      <c r="A1831">
        <v>95389</v>
      </c>
      <c r="B1831" t="s">
        <v>26</v>
      </c>
      <c r="C1831" s="10">
        <v>1.589494773129918E-3</v>
      </c>
      <c r="D1831" s="11">
        <v>16</v>
      </c>
      <c r="K1831" s="14"/>
    </row>
    <row r="1832" spans="1:11" x14ac:dyDescent="0.25">
      <c r="A1832">
        <v>95391</v>
      </c>
      <c r="B1832" t="s">
        <v>24</v>
      </c>
      <c r="C1832" s="10">
        <v>0.92736810071447628</v>
      </c>
      <c r="D1832" s="11">
        <v>12</v>
      </c>
      <c r="K1832" s="14"/>
    </row>
    <row r="1833" spans="1:11" x14ac:dyDescent="0.25">
      <c r="A1833">
        <v>95391</v>
      </c>
      <c r="B1833" t="s">
        <v>23</v>
      </c>
      <c r="C1833" s="10">
        <v>7.2631899285523646E-2</v>
      </c>
      <c r="D1833" s="11">
        <v>12</v>
      </c>
      <c r="K1833" s="14"/>
    </row>
    <row r="1834" spans="1:11" x14ac:dyDescent="0.25">
      <c r="A1834" s="58">
        <v>95397</v>
      </c>
      <c r="B1834" s="58" t="s">
        <v>24</v>
      </c>
      <c r="C1834" s="10" t="s">
        <v>130</v>
      </c>
      <c r="K1834" s="14"/>
    </row>
    <row r="1835" spans="1:11" x14ac:dyDescent="0.25">
      <c r="A1835">
        <v>95401</v>
      </c>
      <c r="B1835" t="s">
        <v>20</v>
      </c>
      <c r="C1835" s="10">
        <v>1</v>
      </c>
      <c r="D1835" s="11">
        <v>2</v>
      </c>
      <c r="K1835" s="14"/>
    </row>
    <row r="1836" spans="1:11" x14ac:dyDescent="0.25">
      <c r="A1836" s="58">
        <v>95402</v>
      </c>
      <c r="B1836" s="58" t="s">
        <v>20</v>
      </c>
      <c r="C1836" s="10" t="s">
        <v>130</v>
      </c>
      <c r="K1836" s="14"/>
    </row>
    <row r="1837" spans="1:11" x14ac:dyDescent="0.25">
      <c r="A1837">
        <v>95403</v>
      </c>
      <c r="B1837" t="s">
        <v>20</v>
      </c>
      <c r="C1837" s="10">
        <v>1</v>
      </c>
      <c r="D1837" s="11">
        <v>2</v>
      </c>
      <c r="K1837" s="14"/>
    </row>
    <row r="1838" spans="1:11" x14ac:dyDescent="0.25">
      <c r="A1838">
        <v>95404</v>
      </c>
      <c r="B1838" t="s">
        <v>20</v>
      </c>
      <c r="C1838" s="10">
        <v>0.93127501743653429</v>
      </c>
      <c r="D1838" s="11">
        <v>2</v>
      </c>
      <c r="K1838" s="14"/>
    </row>
    <row r="1839" spans="1:11" x14ac:dyDescent="0.25">
      <c r="A1839">
        <v>95404</v>
      </c>
      <c r="B1839" t="s">
        <v>23</v>
      </c>
      <c r="C1839" s="10">
        <v>6.8724982563465764E-2</v>
      </c>
      <c r="D1839" s="11">
        <v>2</v>
      </c>
      <c r="K1839" s="14"/>
    </row>
    <row r="1840" spans="1:11" x14ac:dyDescent="0.25">
      <c r="A1840">
        <v>95405</v>
      </c>
      <c r="B1840" t="s">
        <v>20</v>
      </c>
      <c r="C1840" s="10">
        <v>1</v>
      </c>
      <c r="D1840" s="11">
        <v>2</v>
      </c>
      <c r="K1840" s="14"/>
    </row>
    <row r="1841" spans="1:11" x14ac:dyDescent="0.25">
      <c r="A1841" s="58">
        <v>95406</v>
      </c>
      <c r="B1841" s="58" t="s">
        <v>20</v>
      </c>
      <c r="C1841" s="10" t="s">
        <v>130</v>
      </c>
      <c r="K1841" s="14"/>
    </row>
    <row r="1842" spans="1:11" x14ac:dyDescent="0.25">
      <c r="A1842">
        <v>95407</v>
      </c>
      <c r="B1842" t="s">
        <v>20</v>
      </c>
      <c r="C1842" s="10">
        <v>1</v>
      </c>
      <c r="D1842" s="11">
        <v>2</v>
      </c>
      <c r="K1842" s="14"/>
    </row>
    <row r="1843" spans="1:11" x14ac:dyDescent="0.25">
      <c r="A1843">
        <v>95409</v>
      </c>
      <c r="B1843" t="s">
        <v>20</v>
      </c>
      <c r="C1843" s="10">
        <v>0.77823996913063131</v>
      </c>
      <c r="D1843" s="11">
        <v>2</v>
      </c>
      <c r="K1843" s="14"/>
    </row>
    <row r="1844" spans="1:11" x14ac:dyDescent="0.25">
      <c r="A1844">
        <v>95409</v>
      </c>
      <c r="B1844" t="s">
        <v>23</v>
      </c>
      <c r="C1844" s="10">
        <v>0.22176003086936869</v>
      </c>
      <c r="D1844" s="11">
        <v>2</v>
      </c>
      <c r="K1844" s="14"/>
    </row>
    <row r="1845" spans="1:11" x14ac:dyDescent="0.25">
      <c r="A1845">
        <v>95410</v>
      </c>
      <c r="B1845" t="s">
        <v>20</v>
      </c>
      <c r="C1845" s="10">
        <v>1</v>
      </c>
      <c r="D1845" s="11">
        <v>1</v>
      </c>
      <c r="K1845" s="14"/>
    </row>
    <row r="1846" spans="1:11" x14ac:dyDescent="0.25">
      <c r="A1846">
        <v>95412</v>
      </c>
      <c r="B1846" t="s">
        <v>20</v>
      </c>
      <c r="C1846" s="10">
        <v>1</v>
      </c>
      <c r="D1846" s="11">
        <v>1</v>
      </c>
      <c r="K1846" s="14"/>
    </row>
    <row r="1847" spans="1:11" x14ac:dyDescent="0.25">
      <c r="A1847">
        <v>95415</v>
      </c>
      <c r="B1847" t="s">
        <v>20</v>
      </c>
      <c r="C1847" s="10">
        <v>1</v>
      </c>
      <c r="D1847" s="11">
        <v>2</v>
      </c>
      <c r="K1847" s="14"/>
    </row>
    <row r="1848" spans="1:11" x14ac:dyDescent="0.25">
      <c r="A1848" s="58">
        <v>95416</v>
      </c>
      <c r="B1848" s="58" t="s">
        <v>20</v>
      </c>
      <c r="C1848" s="10" t="s">
        <v>130</v>
      </c>
      <c r="K1848" s="14"/>
    </row>
    <row r="1849" spans="1:11" x14ac:dyDescent="0.25">
      <c r="A1849">
        <v>95417</v>
      </c>
      <c r="B1849" t="s">
        <v>20</v>
      </c>
      <c r="C1849" s="10">
        <v>1</v>
      </c>
      <c r="D1849" s="11">
        <v>1</v>
      </c>
      <c r="K1849" s="14"/>
    </row>
    <row r="1850" spans="1:11" x14ac:dyDescent="0.25">
      <c r="A1850" s="58">
        <v>95418</v>
      </c>
      <c r="B1850" s="58" t="s">
        <v>20</v>
      </c>
      <c r="C1850" s="10" t="s">
        <v>130</v>
      </c>
      <c r="K1850" s="14"/>
    </row>
    <row r="1851" spans="1:11" x14ac:dyDescent="0.25">
      <c r="A1851" s="58">
        <v>95419</v>
      </c>
      <c r="B1851" s="58" t="s">
        <v>20</v>
      </c>
      <c r="C1851" s="10" t="s">
        <v>130</v>
      </c>
      <c r="K1851" s="14"/>
    </row>
    <row r="1852" spans="1:11" x14ac:dyDescent="0.25">
      <c r="A1852">
        <v>95420</v>
      </c>
      <c r="B1852" t="s">
        <v>20</v>
      </c>
      <c r="C1852" s="10">
        <v>1</v>
      </c>
      <c r="D1852" s="11">
        <v>1</v>
      </c>
      <c r="K1852" s="14"/>
    </row>
    <row r="1853" spans="1:11" x14ac:dyDescent="0.25">
      <c r="A1853">
        <v>95421</v>
      </c>
      <c r="B1853" t="s">
        <v>20</v>
      </c>
      <c r="C1853" s="10">
        <v>1</v>
      </c>
      <c r="D1853" s="11">
        <v>1</v>
      </c>
      <c r="K1853" s="14"/>
    </row>
    <row r="1854" spans="1:11" x14ac:dyDescent="0.25">
      <c r="A1854">
        <v>95422</v>
      </c>
      <c r="B1854" t="s">
        <v>22</v>
      </c>
      <c r="C1854" s="10">
        <v>1</v>
      </c>
      <c r="D1854" s="11">
        <v>2</v>
      </c>
      <c r="K1854" s="14"/>
    </row>
    <row r="1855" spans="1:11" x14ac:dyDescent="0.25">
      <c r="A1855">
        <v>95423</v>
      </c>
      <c r="B1855" t="s">
        <v>22</v>
      </c>
      <c r="C1855" s="10">
        <v>1</v>
      </c>
      <c r="D1855" s="11">
        <v>2</v>
      </c>
      <c r="K1855" s="14"/>
    </row>
    <row r="1856" spans="1:11" x14ac:dyDescent="0.25">
      <c r="A1856" s="58">
        <v>95424</v>
      </c>
      <c r="B1856" s="58" t="s">
        <v>22</v>
      </c>
      <c r="C1856" s="10" t="s">
        <v>130</v>
      </c>
      <c r="K1856" s="14"/>
    </row>
    <row r="1857" spans="1:11" x14ac:dyDescent="0.25">
      <c r="A1857">
        <v>95425</v>
      </c>
      <c r="B1857" t="s">
        <v>20</v>
      </c>
      <c r="C1857" s="10">
        <v>0.99636881328008109</v>
      </c>
      <c r="D1857" s="11">
        <v>2</v>
      </c>
      <c r="K1857" s="14"/>
    </row>
    <row r="1858" spans="1:11" x14ac:dyDescent="0.25">
      <c r="A1858">
        <v>95425</v>
      </c>
      <c r="B1858" t="s">
        <v>22</v>
      </c>
      <c r="C1858" s="10">
        <v>3.6311867199189324E-3</v>
      </c>
      <c r="D1858" s="11">
        <v>2</v>
      </c>
      <c r="K1858" s="14"/>
    </row>
    <row r="1859" spans="1:11" x14ac:dyDescent="0.25">
      <c r="A1859">
        <v>95426</v>
      </c>
      <c r="B1859" t="s">
        <v>22</v>
      </c>
      <c r="C1859" s="10">
        <v>0.99930221208234637</v>
      </c>
      <c r="D1859" s="11">
        <v>2</v>
      </c>
      <c r="K1859" s="14"/>
    </row>
    <row r="1860" spans="1:11" x14ac:dyDescent="0.25">
      <c r="A1860">
        <v>95426</v>
      </c>
      <c r="B1860" t="s">
        <v>20</v>
      </c>
      <c r="C1860" s="10">
        <v>6.9778791765356257E-4</v>
      </c>
      <c r="D1860" s="11">
        <v>2</v>
      </c>
      <c r="K1860" s="14"/>
    </row>
    <row r="1861" spans="1:11" x14ac:dyDescent="0.25">
      <c r="A1861">
        <v>95427</v>
      </c>
      <c r="B1861" t="s">
        <v>20</v>
      </c>
      <c r="C1861" s="10">
        <v>1</v>
      </c>
      <c r="D1861" s="11">
        <v>1</v>
      </c>
      <c r="K1861" s="14"/>
    </row>
    <row r="1862" spans="1:11" x14ac:dyDescent="0.25">
      <c r="A1862">
        <v>95428</v>
      </c>
      <c r="B1862" t="s">
        <v>20</v>
      </c>
      <c r="C1862" s="10">
        <v>0.99983722196659508</v>
      </c>
      <c r="D1862" s="11">
        <v>2</v>
      </c>
      <c r="K1862" s="14"/>
    </row>
    <row r="1863" spans="1:11" x14ac:dyDescent="0.25">
      <c r="A1863">
        <v>95428</v>
      </c>
      <c r="B1863" t="s">
        <v>22</v>
      </c>
      <c r="C1863" s="10">
        <v>1.6277803340492374E-4</v>
      </c>
      <c r="D1863" s="11">
        <v>2</v>
      </c>
      <c r="K1863" s="14"/>
    </row>
    <row r="1864" spans="1:11" x14ac:dyDescent="0.25">
      <c r="A1864">
        <v>95429</v>
      </c>
      <c r="B1864" t="s">
        <v>20</v>
      </c>
      <c r="C1864" s="10">
        <v>1</v>
      </c>
      <c r="D1864" s="11">
        <v>2</v>
      </c>
      <c r="K1864" s="14"/>
    </row>
    <row r="1865" spans="1:11" x14ac:dyDescent="0.25">
      <c r="A1865">
        <v>95430</v>
      </c>
      <c r="B1865" t="s">
        <v>20</v>
      </c>
      <c r="C1865" s="10">
        <v>1</v>
      </c>
      <c r="D1865" s="11">
        <v>1</v>
      </c>
      <c r="K1865" s="14"/>
    </row>
    <row r="1866" spans="1:11" x14ac:dyDescent="0.25">
      <c r="A1866">
        <v>95431</v>
      </c>
      <c r="B1866" t="s">
        <v>23</v>
      </c>
      <c r="C1866" s="10">
        <v>1</v>
      </c>
      <c r="D1866" s="11">
        <v>2</v>
      </c>
      <c r="K1866" s="14"/>
    </row>
    <row r="1867" spans="1:11" x14ac:dyDescent="0.25">
      <c r="A1867">
        <v>95432</v>
      </c>
      <c r="B1867" t="s">
        <v>20</v>
      </c>
      <c r="C1867" s="10">
        <v>1</v>
      </c>
      <c r="D1867" s="11">
        <v>1</v>
      </c>
      <c r="K1867" s="14"/>
    </row>
    <row r="1868" spans="1:11" x14ac:dyDescent="0.25">
      <c r="A1868" s="58">
        <v>95433</v>
      </c>
      <c r="B1868" s="58" t="s">
        <v>23</v>
      </c>
      <c r="C1868" s="10" t="s">
        <v>130</v>
      </c>
      <c r="K1868" s="14"/>
    </row>
    <row r="1869" spans="1:11" x14ac:dyDescent="0.25">
      <c r="A1869">
        <v>95435</v>
      </c>
      <c r="B1869" t="s">
        <v>22</v>
      </c>
      <c r="C1869" s="10">
        <v>1</v>
      </c>
      <c r="D1869" s="11">
        <v>2</v>
      </c>
      <c r="K1869" s="14"/>
    </row>
    <row r="1870" spans="1:11" x14ac:dyDescent="0.25">
      <c r="A1870">
        <v>95436</v>
      </c>
      <c r="B1870" t="s">
        <v>20</v>
      </c>
      <c r="C1870" s="10">
        <v>1</v>
      </c>
      <c r="D1870" s="11">
        <v>2</v>
      </c>
      <c r="K1870" s="14"/>
    </row>
    <row r="1871" spans="1:11" x14ac:dyDescent="0.25">
      <c r="A1871">
        <v>95437</v>
      </c>
      <c r="B1871" t="s">
        <v>20</v>
      </c>
      <c r="C1871" s="10">
        <v>1</v>
      </c>
      <c r="D1871" s="11">
        <v>1</v>
      </c>
      <c r="K1871" s="14"/>
    </row>
    <row r="1872" spans="1:11" x14ac:dyDescent="0.25">
      <c r="A1872">
        <v>95439</v>
      </c>
      <c r="B1872" t="s">
        <v>20</v>
      </c>
      <c r="C1872" s="10">
        <v>1</v>
      </c>
      <c r="D1872" s="11">
        <v>2</v>
      </c>
      <c r="K1872" s="14"/>
    </row>
    <row r="1873" spans="1:11" x14ac:dyDescent="0.25">
      <c r="A1873">
        <v>95441</v>
      </c>
      <c r="B1873" t="s">
        <v>20</v>
      </c>
      <c r="C1873" s="10">
        <v>1</v>
      </c>
      <c r="D1873" s="11">
        <v>2</v>
      </c>
      <c r="K1873" s="14"/>
    </row>
    <row r="1874" spans="1:11" x14ac:dyDescent="0.25">
      <c r="A1874">
        <v>95442</v>
      </c>
      <c r="B1874" t="s">
        <v>23</v>
      </c>
      <c r="C1874" s="10">
        <v>1</v>
      </c>
      <c r="D1874" s="11">
        <v>2</v>
      </c>
      <c r="K1874" s="14"/>
    </row>
    <row r="1875" spans="1:11" x14ac:dyDescent="0.25">
      <c r="A1875">
        <v>95443</v>
      </c>
      <c r="B1875" t="s">
        <v>22</v>
      </c>
      <c r="C1875" s="10">
        <v>1</v>
      </c>
      <c r="D1875" s="11">
        <v>2</v>
      </c>
      <c r="K1875" s="14"/>
    </row>
    <row r="1876" spans="1:11" x14ac:dyDescent="0.25">
      <c r="A1876">
        <v>95444</v>
      </c>
      <c r="B1876" t="s">
        <v>20</v>
      </c>
      <c r="C1876" s="10">
        <v>1</v>
      </c>
      <c r="D1876" s="11">
        <v>2</v>
      </c>
      <c r="K1876" s="14"/>
    </row>
    <row r="1877" spans="1:11" x14ac:dyDescent="0.25">
      <c r="A1877">
        <v>95445</v>
      </c>
      <c r="B1877" t="s">
        <v>20</v>
      </c>
      <c r="C1877" s="10">
        <v>1</v>
      </c>
      <c r="D1877" s="11">
        <v>1</v>
      </c>
      <c r="K1877" s="14"/>
    </row>
    <row r="1878" spans="1:11" x14ac:dyDescent="0.25">
      <c r="A1878">
        <v>95446</v>
      </c>
      <c r="B1878" t="s">
        <v>20</v>
      </c>
      <c r="C1878" s="10">
        <v>1</v>
      </c>
      <c r="D1878" s="11">
        <v>2</v>
      </c>
      <c r="K1878" s="14"/>
    </row>
    <row r="1879" spans="1:11" x14ac:dyDescent="0.25">
      <c r="A1879">
        <v>95448</v>
      </c>
      <c r="B1879" t="s">
        <v>20</v>
      </c>
      <c r="C1879" s="10">
        <v>0.99996036011819833</v>
      </c>
      <c r="D1879" s="11">
        <v>2</v>
      </c>
      <c r="K1879" s="14"/>
    </row>
    <row r="1880" spans="1:11" x14ac:dyDescent="0.25">
      <c r="A1880">
        <v>95448</v>
      </c>
      <c r="B1880" t="s">
        <v>22</v>
      </c>
      <c r="C1880" s="10">
        <v>3.9639881801637173E-5</v>
      </c>
      <c r="D1880" s="11">
        <v>2</v>
      </c>
      <c r="K1880" s="14"/>
    </row>
    <row r="1881" spans="1:11" x14ac:dyDescent="0.25">
      <c r="A1881">
        <v>95449</v>
      </c>
      <c r="B1881" t="s">
        <v>20</v>
      </c>
      <c r="C1881" s="10">
        <v>0.99179024483310541</v>
      </c>
      <c r="D1881" s="11">
        <v>2</v>
      </c>
      <c r="K1881" s="14"/>
    </row>
    <row r="1882" spans="1:11" x14ac:dyDescent="0.25">
      <c r="A1882">
        <v>95449</v>
      </c>
      <c r="B1882" t="s">
        <v>22</v>
      </c>
      <c r="C1882" s="10">
        <v>8.2097551668946691E-3</v>
      </c>
      <c r="D1882" s="11">
        <v>2</v>
      </c>
      <c r="K1882" s="14"/>
    </row>
    <row r="1883" spans="1:11" x14ac:dyDescent="0.25">
      <c r="A1883">
        <v>95450</v>
      </c>
      <c r="B1883" t="s">
        <v>20</v>
      </c>
      <c r="C1883" s="10">
        <v>1</v>
      </c>
      <c r="D1883" s="11">
        <v>1</v>
      </c>
      <c r="K1883" s="14"/>
    </row>
    <row r="1884" spans="1:11" x14ac:dyDescent="0.25">
      <c r="A1884">
        <v>95451</v>
      </c>
      <c r="B1884" t="s">
        <v>22</v>
      </c>
      <c r="C1884" s="10">
        <v>0.9895715928108455</v>
      </c>
      <c r="D1884" s="11">
        <v>2</v>
      </c>
      <c r="K1884" s="14"/>
    </row>
    <row r="1885" spans="1:11" x14ac:dyDescent="0.25">
      <c r="A1885">
        <v>95451</v>
      </c>
      <c r="B1885" t="s">
        <v>20</v>
      </c>
      <c r="C1885" s="10">
        <v>1.0428407189154538E-2</v>
      </c>
      <c r="D1885" s="11">
        <v>2</v>
      </c>
      <c r="K1885" s="14"/>
    </row>
    <row r="1886" spans="1:11" x14ac:dyDescent="0.25">
      <c r="A1886">
        <v>95452</v>
      </c>
      <c r="B1886" t="s">
        <v>23</v>
      </c>
      <c r="C1886" s="10">
        <v>1</v>
      </c>
      <c r="D1886" s="11">
        <v>2</v>
      </c>
      <c r="K1886" s="14"/>
    </row>
    <row r="1887" spans="1:11" x14ac:dyDescent="0.25">
      <c r="A1887">
        <v>95453</v>
      </c>
      <c r="B1887" t="s">
        <v>22</v>
      </c>
      <c r="C1887" s="10">
        <v>0.99666059540817786</v>
      </c>
      <c r="D1887" s="11">
        <v>2</v>
      </c>
      <c r="K1887" s="14"/>
    </row>
    <row r="1888" spans="1:11" x14ac:dyDescent="0.25">
      <c r="A1888">
        <v>95453</v>
      </c>
      <c r="B1888" t="s">
        <v>20</v>
      </c>
      <c r="C1888" s="10">
        <v>3.3394045918221111E-3</v>
      </c>
      <c r="D1888" s="11">
        <v>2</v>
      </c>
      <c r="K1888" s="14"/>
    </row>
    <row r="1889" spans="1:11" x14ac:dyDescent="0.25">
      <c r="A1889">
        <v>95454</v>
      </c>
      <c r="B1889" t="s">
        <v>20</v>
      </c>
      <c r="C1889" s="10">
        <v>1</v>
      </c>
      <c r="D1889" s="11">
        <v>2</v>
      </c>
      <c r="K1889" s="14"/>
    </row>
    <row r="1890" spans="1:11" x14ac:dyDescent="0.25">
      <c r="A1890">
        <v>95456</v>
      </c>
      <c r="B1890" t="s">
        <v>20</v>
      </c>
      <c r="C1890" s="10">
        <v>1</v>
      </c>
      <c r="D1890" s="11">
        <v>1</v>
      </c>
      <c r="K1890" s="14"/>
    </row>
    <row r="1891" spans="1:11" x14ac:dyDescent="0.25">
      <c r="A1891">
        <v>95457</v>
      </c>
      <c r="B1891" t="s">
        <v>22</v>
      </c>
      <c r="C1891" s="10">
        <v>1</v>
      </c>
      <c r="D1891" s="11">
        <v>2</v>
      </c>
      <c r="K1891" s="14"/>
    </row>
    <row r="1892" spans="1:11" x14ac:dyDescent="0.25">
      <c r="A1892">
        <v>95458</v>
      </c>
      <c r="B1892" t="s">
        <v>22</v>
      </c>
      <c r="C1892" s="10">
        <v>1</v>
      </c>
      <c r="D1892" s="11">
        <v>2</v>
      </c>
      <c r="K1892" s="14"/>
    </row>
    <row r="1893" spans="1:11" x14ac:dyDescent="0.25">
      <c r="A1893">
        <v>95459</v>
      </c>
      <c r="B1893" t="s">
        <v>20</v>
      </c>
      <c r="C1893" s="10">
        <v>1</v>
      </c>
      <c r="D1893" s="11">
        <v>1</v>
      </c>
      <c r="K1893" s="14"/>
    </row>
    <row r="1894" spans="1:11" x14ac:dyDescent="0.25">
      <c r="A1894">
        <v>95460</v>
      </c>
      <c r="B1894" t="s">
        <v>20</v>
      </c>
      <c r="C1894" s="10">
        <v>1</v>
      </c>
      <c r="D1894" s="11">
        <v>1</v>
      </c>
      <c r="K1894" s="14"/>
    </row>
    <row r="1895" spans="1:11" x14ac:dyDescent="0.25">
      <c r="A1895">
        <v>95461</v>
      </c>
      <c r="B1895" t="s">
        <v>22</v>
      </c>
      <c r="C1895" s="10">
        <v>0.99957331014812434</v>
      </c>
      <c r="D1895" s="11">
        <v>2</v>
      </c>
      <c r="K1895" s="14"/>
    </row>
    <row r="1896" spans="1:11" x14ac:dyDescent="0.25">
      <c r="A1896">
        <v>95461</v>
      </c>
      <c r="B1896" t="s">
        <v>20</v>
      </c>
      <c r="C1896" s="10">
        <v>4.2668985187563119E-4</v>
      </c>
      <c r="D1896" s="11">
        <v>2</v>
      </c>
      <c r="K1896" s="14"/>
    </row>
    <row r="1897" spans="1:11" x14ac:dyDescent="0.25">
      <c r="A1897">
        <v>95462</v>
      </c>
      <c r="B1897" t="s">
        <v>20</v>
      </c>
      <c r="C1897" s="10">
        <v>1</v>
      </c>
      <c r="D1897" s="11">
        <v>1</v>
      </c>
      <c r="K1897" s="14"/>
    </row>
    <row r="1898" spans="1:11" x14ac:dyDescent="0.25">
      <c r="A1898">
        <v>95463</v>
      </c>
      <c r="B1898" t="s">
        <v>20</v>
      </c>
      <c r="C1898" s="10">
        <v>1</v>
      </c>
      <c r="D1898" s="11">
        <v>2</v>
      </c>
      <c r="K1898" s="14"/>
    </row>
    <row r="1899" spans="1:11" x14ac:dyDescent="0.25">
      <c r="A1899">
        <v>95464</v>
      </c>
      <c r="B1899" t="s">
        <v>22</v>
      </c>
      <c r="C1899" s="10">
        <v>1</v>
      </c>
      <c r="D1899" s="11">
        <v>2</v>
      </c>
      <c r="K1899" s="14"/>
    </row>
    <row r="1900" spans="1:11" x14ac:dyDescent="0.25">
      <c r="A1900">
        <v>95465</v>
      </c>
      <c r="B1900" t="s">
        <v>20</v>
      </c>
      <c r="C1900" s="10">
        <v>1</v>
      </c>
      <c r="D1900" s="11">
        <v>1</v>
      </c>
      <c r="K1900" s="14"/>
    </row>
    <row r="1901" spans="1:11" x14ac:dyDescent="0.25">
      <c r="A1901">
        <v>95466</v>
      </c>
      <c r="B1901" t="s">
        <v>20</v>
      </c>
      <c r="C1901" s="10">
        <v>1</v>
      </c>
      <c r="D1901" s="11">
        <v>2</v>
      </c>
      <c r="K1901" s="14"/>
    </row>
    <row r="1902" spans="1:11" x14ac:dyDescent="0.25">
      <c r="A1902">
        <v>95467</v>
      </c>
      <c r="B1902" t="s">
        <v>22</v>
      </c>
      <c r="C1902" s="10">
        <v>1</v>
      </c>
      <c r="D1902" s="11">
        <v>2</v>
      </c>
      <c r="K1902" s="14"/>
    </row>
    <row r="1903" spans="1:11" x14ac:dyDescent="0.25">
      <c r="A1903">
        <v>95468</v>
      </c>
      <c r="B1903" t="s">
        <v>20</v>
      </c>
      <c r="C1903" s="10">
        <v>1</v>
      </c>
      <c r="D1903" s="11">
        <v>1</v>
      </c>
      <c r="K1903" s="14"/>
    </row>
    <row r="1904" spans="1:11" x14ac:dyDescent="0.25">
      <c r="A1904">
        <v>95469</v>
      </c>
      <c r="B1904" t="s">
        <v>20</v>
      </c>
      <c r="C1904" s="10">
        <v>0.99683407011303071</v>
      </c>
      <c r="D1904" s="11">
        <v>2</v>
      </c>
      <c r="K1904" s="14"/>
    </row>
    <row r="1905" spans="1:11" x14ac:dyDescent="0.25">
      <c r="A1905">
        <v>95469</v>
      </c>
      <c r="B1905" t="s">
        <v>22</v>
      </c>
      <c r="C1905" s="10">
        <v>3.1659298869693704E-3</v>
      </c>
      <c r="D1905" s="11">
        <v>2</v>
      </c>
      <c r="K1905" s="14"/>
    </row>
    <row r="1906" spans="1:11" x14ac:dyDescent="0.25">
      <c r="A1906">
        <v>95470</v>
      </c>
      <c r="B1906" t="s">
        <v>20</v>
      </c>
      <c r="C1906" s="10">
        <v>1</v>
      </c>
      <c r="D1906" s="11">
        <v>2</v>
      </c>
      <c r="K1906" s="14"/>
    </row>
    <row r="1907" spans="1:11" x14ac:dyDescent="0.25">
      <c r="A1907">
        <v>95471</v>
      </c>
      <c r="B1907" t="s">
        <v>20</v>
      </c>
      <c r="C1907" s="10">
        <v>1</v>
      </c>
      <c r="D1907" s="11">
        <v>2</v>
      </c>
      <c r="K1907" s="14"/>
    </row>
    <row r="1908" spans="1:11" x14ac:dyDescent="0.25">
      <c r="A1908">
        <v>95472</v>
      </c>
      <c r="B1908" t="s">
        <v>20</v>
      </c>
      <c r="C1908" s="10">
        <v>1</v>
      </c>
      <c r="D1908" s="11">
        <v>2</v>
      </c>
      <c r="K1908" s="14"/>
    </row>
    <row r="1909" spans="1:11" x14ac:dyDescent="0.25">
      <c r="A1909" s="58">
        <v>95473</v>
      </c>
      <c r="B1909" s="58" t="s">
        <v>20</v>
      </c>
      <c r="C1909" s="10" t="s">
        <v>130</v>
      </c>
      <c r="K1909" s="14"/>
    </row>
    <row r="1910" spans="1:11" x14ac:dyDescent="0.25">
      <c r="A1910">
        <v>95476</v>
      </c>
      <c r="B1910" t="s">
        <v>23</v>
      </c>
      <c r="C1910" s="10">
        <v>1</v>
      </c>
      <c r="D1910" s="11">
        <v>2</v>
      </c>
      <c r="K1910" s="14"/>
    </row>
    <row r="1911" spans="1:11" x14ac:dyDescent="0.25">
      <c r="A1911" s="58">
        <v>95480</v>
      </c>
      <c r="B1911" s="58" t="s">
        <v>20</v>
      </c>
      <c r="C1911" s="10" t="s">
        <v>130</v>
      </c>
      <c r="K1911" s="14"/>
    </row>
    <row r="1912" spans="1:11" x14ac:dyDescent="0.25">
      <c r="A1912" s="58">
        <v>95481</v>
      </c>
      <c r="B1912" s="58" t="s">
        <v>20</v>
      </c>
      <c r="C1912" s="10" t="s">
        <v>130</v>
      </c>
      <c r="K1912" s="14"/>
    </row>
    <row r="1913" spans="1:11" x14ac:dyDescent="0.25">
      <c r="A1913">
        <v>95482</v>
      </c>
      <c r="B1913" t="s">
        <v>20</v>
      </c>
      <c r="C1913" s="10">
        <v>0.99696825709723857</v>
      </c>
      <c r="D1913" s="11">
        <v>2</v>
      </c>
      <c r="K1913" s="14"/>
    </row>
    <row r="1914" spans="1:11" x14ac:dyDescent="0.25">
      <c r="A1914">
        <v>95482</v>
      </c>
      <c r="B1914" t="s">
        <v>22</v>
      </c>
      <c r="C1914" s="10">
        <v>3.0317429027614863E-3</v>
      </c>
      <c r="D1914" s="11">
        <v>2</v>
      </c>
      <c r="K1914" s="14"/>
    </row>
    <row r="1915" spans="1:11" x14ac:dyDescent="0.25">
      <c r="A1915">
        <v>95485</v>
      </c>
      <c r="B1915" t="s">
        <v>22</v>
      </c>
      <c r="C1915" s="10">
        <v>0.95222723043225321</v>
      </c>
      <c r="D1915" s="11">
        <v>2</v>
      </c>
      <c r="K1915" s="14"/>
    </row>
    <row r="1916" spans="1:11" x14ac:dyDescent="0.25">
      <c r="A1916">
        <v>95485</v>
      </c>
      <c r="B1916" t="s">
        <v>20</v>
      </c>
      <c r="C1916" s="10">
        <v>4.7772769567746731E-2</v>
      </c>
      <c r="D1916" s="11">
        <v>2</v>
      </c>
      <c r="K1916" s="14"/>
    </row>
    <row r="1917" spans="1:11" x14ac:dyDescent="0.25">
      <c r="A1917">
        <v>95486</v>
      </c>
      <c r="B1917" t="s">
        <v>20</v>
      </c>
      <c r="C1917" s="10">
        <v>1</v>
      </c>
      <c r="D1917" s="11">
        <v>1</v>
      </c>
      <c r="K1917" s="14"/>
    </row>
    <row r="1918" spans="1:11" x14ac:dyDescent="0.25">
      <c r="A1918" s="58">
        <v>95487</v>
      </c>
      <c r="B1918" s="58" t="s">
        <v>23</v>
      </c>
      <c r="C1918" s="10" t="s">
        <v>130</v>
      </c>
      <c r="K1918" s="14"/>
    </row>
    <row r="1919" spans="1:11" x14ac:dyDescent="0.25">
      <c r="A1919">
        <v>95488</v>
      </c>
      <c r="B1919" t="s">
        <v>20</v>
      </c>
      <c r="C1919" s="10">
        <v>1</v>
      </c>
      <c r="D1919" s="11">
        <v>1</v>
      </c>
      <c r="K1919" s="14"/>
    </row>
    <row r="1920" spans="1:11" x14ac:dyDescent="0.25">
      <c r="A1920">
        <v>95490</v>
      </c>
      <c r="B1920" t="s">
        <v>20</v>
      </c>
      <c r="C1920" s="10">
        <v>1</v>
      </c>
      <c r="D1920" s="11">
        <v>2</v>
      </c>
      <c r="K1920" s="14"/>
    </row>
    <row r="1921" spans="1:11" x14ac:dyDescent="0.25">
      <c r="A1921">
        <v>95492</v>
      </c>
      <c r="B1921" t="s">
        <v>20</v>
      </c>
      <c r="C1921" s="10">
        <v>1</v>
      </c>
      <c r="D1921" s="11">
        <v>2</v>
      </c>
      <c r="K1921" s="14"/>
    </row>
    <row r="1922" spans="1:11" x14ac:dyDescent="0.25">
      <c r="A1922">
        <v>95493</v>
      </c>
      <c r="B1922" t="s">
        <v>22</v>
      </c>
      <c r="C1922" s="10">
        <v>1</v>
      </c>
      <c r="D1922" s="11">
        <v>2</v>
      </c>
      <c r="K1922" s="14"/>
    </row>
    <row r="1923" spans="1:11" x14ac:dyDescent="0.25">
      <c r="A1923">
        <v>95494</v>
      </c>
      <c r="B1923" t="s">
        <v>20</v>
      </c>
      <c r="C1923" s="10">
        <v>1</v>
      </c>
      <c r="D1923" s="11">
        <v>2</v>
      </c>
      <c r="K1923" s="14"/>
    </row>
    <row r="1924" spans="1:11" x14ac:dyDescent="0.25">
      <c r="A1924">
        <v>95497</v>
      </c>
      <c r="B1924" t="s">
        <v>20</v>
      </c>
      <c r="C1924" s="10">
        <v>1</v>
      </c>
      <c r="D1924" s="11">
        <v>1</v>
      </c>
      <c r="K1924" s="14"/>
    </row>
    <row r="1925" spans="1:11" x14ac:dyDescent="0.25">
      <c r="A1925">
        <v>95501</v>
      </c>
      <c r="B1925" t="s">
        <v>20</v>
      </c>
      <c r="C1925" s="10">
        <v>1</v>
      </c>
      <c r="D1925" s="11">
        <v>1</v>
      </c>
      <c r="K1925" s="14"/>
    </row>
    <row r="1926" spans="1:11" x14ac:dyDescent="0.25">
      <c r="A1926" s="58">
        <v>95502</v>
      </c>
      <c r="B1926" s="58" t="s">
        <v>20</v>
      </c>
      <c r="C1926" s="10" t="s">
        <v>130</v>
      </c>
      <c r="K1926" s="14"/>
    </row>
    <row r="1927" spans="1:11" x14ac:dyDescent="0.25">
      <c r="A1927">
        <v>95503</v>
      </c>
      <c r="B1927" t="s">
        <v>20</v>
      </c>
      <c r="C1927" s="10">
        <v>1</v>
      </c>
      <c r="D1927" s="11">
        <v>1</v>
      </c>
      <c r="K1927" s="14"/>
    </row>
    <row r="1928" spans="1:11" x14ac:dyDescent="0.25">
      <c r="A1928">
        <v>95511</v>
      </c>
      <c r="B1928" t="s">
        <v>20</v>
      </c>
      <c r="C1928" s="10">
        <v>1</v>
      </c>
      <c r="D1928" s="11">
        <v>2</v>
      </c>
      <c r="K1928" s="14"/>
    </row>
    <row r="1929" spans="1:11" x14ac:dyDescent="0.25">
      <c r="A1929">
        <v>95514</v>
      </c>
      <c r="B1929" t="s">
        <v>20</v>
      </c>
      <c r="C1929" s="10">
        <v>1</v>
      </c>
      <c r="D1929" s="11">
        <v>2</v>
      </c>
      <c r="K1929" s="14"/>
    </row>
    <row r="1930" spans="1:11" x14ac:dyDescent="0.25">
      <c r="A1930" s="58">
        <v>95518</v>
      </c>
      <c r="B1930" s="58" t="s">
        <v>20</v>
      </c>
      <c r="C1930" s="10" t="s">
        <v>130</v>
      </c>
      <c r="K1930" s="14"/>
    </row>
    <row r="1931" spans="1:11" x14ac:dyDescent="0.25">
      <c r="A1931">
        <v>95519</v>
      </c>
      <c r="B1931" t="s">
        <v>20</v>
      </c>
      <c r="C1931" s="10">
        <v>1</v>
      </c>
      <c r="D1931" s="11">
        <v>1</v>
      </c>
      <c r="K1931" s="14"/>
    </row>
    <row r="1932" spans="1:11" x14ac:dyDescent="0.25">
      <c r="A1932">
        <v>95521</v>
      </c>
      <c r="B1932" t="s">
        <v>20</v>
      </c>
      <c r="C1932" s="10">
        <v>1</v>
      </c>
      <c r="D1932" s="11">
        <v>1</v>
      </c>
      <c r="K1932" s="14"/>
    </row>
    <row r="1933" spans="1:11" x14ac:dyDescent="0.25">
      <c r="A1933">
        <v>95524</v>
      </c>
      <c r="B1933" t="s">
        <v>20</v>
      </c>
      <c r="C1933" s="10">
        <v>1</v>
      </c>
      <c r="D1933" s="11">
        <v>1</v>
      </c>
      <c r="K1933" s="14"/>
    </row>
    <row r="1934" spans="1:11" x14ac:dyDescent="0.25">
      <c r="A1934">
        <v>95525</v>
      </c>
      <c r="B1934" t="s">
        <v>20</v>
      </c>
      <c r="C1934" s="10">
        <v>1</v>
      </c>
      <c r="D1934" s="11">
        <v>1</v>
      </c>
      <c r="K1934" s="14"/>
    </row>
    <row r="1935" spans="1:11" x14ac:dyDescent="0.25">
      <c r="A1935">
        <v>95526</v>
      </c>
      <c r="B1935" t="s">
        <v>20</v>
      </c>
      <c r="C1935" s="10">
        <v>1</v>
      </c>
      <c r="D1935" s="11">
        <v>2</v>
      </c>
      <c r="K1935" s="14"/>
    </row>
    <row r="1936" spans="1:11" x14ac:dyDescent="0.25">
      <c r="A1936">
        <v>95527</v>
      </c>
      <c r="B1936" t="s">
        <v>20</v>
      </c>
      <c r="C1936" s="10">
        <v>1</v>
      </c>
      <c r="D1936" s="11">
        <v>16</v>
      </c>
      <c r="K1936" s="14"/>
    </row>
    <row r="1937" spans="1:11" x14ac:dyDescent="0.25">
      <c r="A1937">
        <v>95528</v>
      </c>
      <c r="B1937" t="s">
        <v>20</v>
      </c>
      <c r="C1937" s="10">
        <v>1</v>
      </c>
      <c r="D1937" s="11">
        <v>1</v>
      </c>
      <c r="K1937" s="14"/>
    </row>
    <row r="1938" spans="1:11" x14ac:dyDescent="0.25">
      <c r="A1938">
        <v>95531</v>
      </c>
      <c r="B1938" t="s">
        <v>20</v>
      </c>
      <c r="C1938" s="10">
        <v>1</v>
      </c>
      <c r="D1938" s="11">
        <v>1</v>
      </c>
      <c r="K1938" s="14"/>
    </row>
    <row r="1939" spans="1:11" x14ac:dyDescent="0.25">
      <c r="A1939" s="58">
        <v>95532</v>
      </c>
      <c r="B1939" s="58" t="s">
        <v>20</v>
      </c>
      <c r="C1939" s="10" t="s">
        <v>130</v>
      </c>
      <c r="K1939" s="14"/>
    </row>
    <row r="1940" spans="1:11" x14ac:dyDescent="0.25">
      <c r="A1940" s="58">
        <v>95534</v>
      </c>
      <c r="B1940" s="58" t="s">
        <v>20</v>
      </c>
      <c r="C1940" s="10" t="s">
        <v>130</v>
      </c>
      <c r="K1940" s="14"/>
    </row>
    <row r="1941" spans="1:11" x14ac:dyDescent="0.25">
      <c r="A1941">
        <v>95536</v>
      </c>
      <c r="B1941" t="s">
        <v>20</v>
      </c>
      <c r="C1941" s="10">
        <v>1</v>
      </c>
      <c r="D1941" s="11">
        <v>1</v>
      </c>
      <c r="K1941" s="14"/>
    </row>
    <row r="1942" spans="1:11" x14ac:dyDescent="0.25">
      <c r="A1942">
        <v>95537</v>
      </c>
      <c r="B1942" t="s">
        <v>20</v>
      </c>
      <c r="C1942" s="10">
        <v>1</v>
      </c>
      <c r="D1942" s="11">
        <v>1</v>
      </c>
      <c r="K1942" s="14"/>
    </row>
    <row r="1943" spans="1:11" x14ac:dyDescent="0.25">
      <c r="A1943">
        <v>95540</v>
      </c>
      <c r="B1943" t="s">
        <v>20</v>
      </c>
      <c r="C1943" s="10">
        <v>1</v>
      </c>
      <c r="D1943" s="11">
        <v>1</v>
      </c>
      <c r="K1943" s="14"/>
    </row>
    <row r="1944" spans="1:11" x14ac:dyDescent="0.25">
      <c r="A1944">
        <v>95542</v>
      </c>
      <c r="B1944" t="s">
        <v>20</v>
      </c>
      <c r="C1944" s="10">
        <v>1</v>
      </c>
      <c r="D1944" s="11">
        <v>2</v>
      </c>
      <c r="K1944" s="14"/>
    </row>
    <row r="1945" spans="1:11" x14ac:dyDescent="0.25">
      <c r="A1945">
        <v>95543</v>
      </c>
      <c r="B1945" t="s">
        <v>20</v>
      </c>
      <c r="C1945" s="10">
        <v>1</v>
      </c>
      <c r="D1945" s="11">
        <v>16</v>
      </c>
      <c r="K1945" s="14"/>
    </row>
    <row r="1946" spans="1:11" x14ac:dyDescent="0.25">
      <c r="A1946">
        <v>95545</v>
      </c>
      <c r="B1946" t="s">
        <v>20</v>
      </c>
      <c r="C1946" s="10">
        <v>1</v>
      </c>
      <c r="D1946" s="11">
        <v>1</v>
      </c>
      <c r="K1946" s="14"/>
    </row>
    <row r="1947" spans="1:11" x14ac:dyDescent="0.25">
      <c r="A1947">
        <v>95546</v>
      </c>
      <c r="B1947" t="s">
        <v>20</v>
      </c>
      <c r="C1947" s="10">
        <v>1</v>
      </c>
      <c r="D1947" s="11">
        <v>2</v>
      </c>
      <c r="K1947" s="14"/>
    </row>
    <row r="1948" spans="1:11" x14ac:dyDescent="0.25">
      <c r="A1948">
        <v>95547</v>
      </c>
      <c r="B1948" t="s">
        <v>20</v>
      </c>
      <c r="C1948" s="10">
        <v>1</v>
      </c>
      <c r="D1948" s="11">
        <v>1</v>
      </c>
      <c r="K1948" s="14"/>
    </row>
    <row r="1949" spans="1:11" x14ac:dyDescent="0.25">
      <c r="A1949">
        <v>95548</v>
      </c>
      <c r="B1949" t="s">
        <v>20</v>
      </c>
      <c r="C1949" s="10">
        <v>1</v>
      </c>
      <c r="D1949" s="11">
        <v>1</v>
      </c>
      <c r="K1949" s="14"/>
    </row>
    <row r="1950" spans="1:11" x14ac:dyDescent="0.25">
      <c r="A1950">
        <v>95549</v>
      </c>
      <c r="B1950" t="s">
        <v>20</v>
      </c>
      <c r="C1950" s="10">
        <v>1</v>
      </c>
      <c r="D1950" s="11">
        <v>1</v>
      </c>
      <c r="K1950" s="14"/>
    </row>
    <row r="1951" spans="1:11" x14ac:dyDescent="0.25">
      <c r="A1951">
        <v>95550</v>
      </c>
      <c r="B1951" t="s">
        <v>20</v>
      </c>
      <c r="C1951" s="10">
        <v>1</v>
      </c>
      <c r="D1951" s="11">
        <v>2</v>
      </c>
      <c r="K1951" s="14"/>
    </row>
    <row r="1952" spans="1:11" x14ac:dyDescent="0.25">
      <c r="A1952">
        <v>95551</v>
      </c>
      <c r="B1952" t="s">
        <v>20</v>
      </c>
      <c r="C1952" s="10">
        <v>1</v>
      </c>
      <c r="D1952" s="11">
        <v>1</v>
      </c>
      <c r="K1952" s="14"/>
    </row>
    <row r="1953" spans="1:11" x14ac:dyDescent="0.25">
      <c r="A1953">
        <v>95552</v>
      </c>
      <c r="B1953" t="s">
        <v>20</v>
      </c>
      <c r="C1953" s="10">
        <v>0.99989741942078858</v>
      </c>
      <c r="D1953" s="11">
        <v>2</v>
      </c>
      <c r="K1953" s="14"/>
    </row>
    <row r="1954" spans="1:11" x14ac:dyDescent="0.25">
      <c r="A1954">
        <v>95552</v>
      </c>
      <c r="B1954" t="s">
        <v>22</v>
      </c>
      <c r="C1954" s="10">
        <v>1.0258057921133988E-4</v>
      </c>
      <c r="D1954" s="11">
        <v>2</v>
      </c>
      <c r="K1954" s="14"/>
    </row>
    <row r="1955" spans="1:11" x14ac:dyDescent="0.25">
      <c r="A1955">
        <v>95553</v>
      </c>
      <c r="B1955" t="s">
        <v>20</v>
      </c>
      <c r="C1955" s="10">
        <v>1</v>
      </c>
      <c r="D1955" s="11">
        <v>1</v>
      </c>
      <c r="K1955" s="14"/>
    </row>
    <row r="1956" spans="1:11" x14ac:dyDescent="0.25">
      <c r="A1956">
        <v>95554</v>
      </c>
      <c r="B1956" t="s">
        <v>20</v>
      </c>
      <c r="C1956" s="10">
        <v>1</v>
      </c>
      <c r="D1956" s="11">
        <v>2</v>
      </c>
      <c r="K1956" s="14"/>
    </row>
    <row r="1957" spans="1:11" x14ac:dyDescent="0.25">
      <c r="A1957">
        <v>95555</v>
      </c>
      <c r="B1957" t="s">
        <v>20</v>
      </c>
      <c r="C1957" s="10">
        <v>1</v>
      </c>
      <c r="D1957" s="11">
        <v>1</v>
      </c>
      <c r="K1957" s="14"/>
    </row>
    <row r="1958" spans="1:11" x14ac:dyDescent="0.25">
      <c r="A1958">
        <v>95556</v>
      </c>
      <c r="B1958" t="s">
        <v>20</v>
      </c>
      <c r="C1958" s="10">
        <v>1</v>
      </c>
      <c r="D1958" s="11">
        <v>2</v>
      </c>
      <c r="K1958" s="14"/>
    </row>
    <row r="1959" spans="1:11" x14ac:dyDescent="0.25">
      <c r="A1959">
        <v>95558</v>
      </c>
      <c r="B1959" t="s">
        <v>20</v>
      </c>
      <c r="C1959" s="10">
        <v>1</v>
      </c>
      <c r="D1959" s="11">
        <v>1</v>
      </c>
      <c r="K1959" s="14"/>
    </row>
    <row r="1960" spans="1:11" x14ac:dyDescent="0.25">
      <c r="A1960">
        <v>95559</v>
      </c>
      <c r="B1960" t="s">
        <v>20</v>
      </c>
      <c r="C1960" s="10">
        <v>1</v>
      </c>
      <c r="D1960" s="11">
        <v>2</v>
      </c>
      <c r="K1960" s="14"/>
    </row>
    <row r="1961" spans="1:11" x14ac:dyDescent="0.25">
      <c r="A1961">
        <v>95560</v>
      </c>
      <c r="B1961" t="s">
        <v>20</v>
      </c>
      <c r="C1961" s="10">
        <v>1</v>
      </c>
      <c r="D1961" s="11">
        <v>2</v>
      </c>
      <c r="K1961" s="14"/>
    </row>
    <row r="1962" spans="1:11" x14ac:dyDescent="0.25">
      <c r="A1962">
        <v>95562</v>
      </c>
      <c r="B1962" t="s">
        <v>20</v>
      </c>
      <c r="C1962" s="10">
        <v>1</v>
      </c>
      <c r="D1962" s="11">
        <v>1</v>
      </c>
      <c r="K1962" s="14"/>
    </row>
    <row r="1963" spans="1:11" x14ac:dyDescent="0.25">
      <c r="A1963">
        <v>95563</v>
      </c>
      <c r="B1963" t="s">
        <v>20</v>
      </c>
      <c r="C1963" s="10">
        <v>1</v>
      </c>
      <c r="D1963" s="11">
        <v>16</v>
      </c>
      <c r="K1963" s="14"/>
    </row>
    <row r="1964" spans="1:11" x14ac:dyDescent="0.25">
      <c r="A1964">
        <v>95564</v>
      </c>
      <c r="B1964" t="s">
        <v>20</v>
      </c>
      <c r="C1964" s="10">
        <v>1</v>
      </c>
      <c r="D1964" s="11">
        <v>1</v>
      </c>
      <c r="K1964" s="14"/>
    </row>
    <row r="1965" spans="1:11" x14ac:dyDescent="0.25">
      <c r="A1965">
        <v>95565</v>
      </c>
      <c r="B1965" t="s">
        <v>20</v>
      </c>
      <c r="C1965" s="10">
        <v>1</v>
      </c>
      <c r="D1965" s="11">
        <v>1</v>
      </c>
      <c r="K1965" s="14"/>
    </row>
    <row r="1966" spans="1:11" x14ac:dyDescent="0.25">
      <c r="A1966">
        <v>95567</v>
      </c>
      <c r="B1966" t="s">
        <v>20</v>
      </c>
      <c r="C1966" s="10">
        <v>1</v>
      </c>
      <c r="D1966" s="11">
        <v>1</v>
      </c>
      <c r="K1966" s="14"/>
    </row>
    <row r="1967" spans="1:11" x14ac:dyDescent="0.25">
      <c r="A1967">
        <v>95568</v>
      </c>
      <c r="B1967" t="s">
        <v>20</v>
      </c>
      <c r="C1967" s="10">
        <v>1</v>
      </c>
      <c r="D1967" s="11">
        <v>16</v>
      </c>
      <c r="K1967" s="14"/>
    </row>
    <row r="1968" spans="1:11" x14ac:dyDescent="0.25">
      <c r="A1968">
        <v>95569</v>
      </c>
      <c r="B1968" t="s">
        <v>20</v>
      </c>
      <c r="C1968" s="10">
        <v>1</v>
      </c>
      <c r="D1968" s="11">
        <v>2</v>
      </c>
      <c r="K1968" s="14"/>
    </row>
    <row r="1969" spans="1:11" x14ac:dyDescent="0.25">
      <c r="A1969">
        <v>95570</v>
      </c>
      <c r="B1969" t="s">
        <v>20</v>
      </c>
      <c r="C1969" s="10">
        <v>1</v>
      </c>
      <c r="D1969" s="11">
        <v>1</v>
      </c>
      <c r="K1969" s="14"/>
    </row>
    <row r="1970" spans="1:11" x14ac:dyDescent="0.25">
      <c r="A1970">
        <v>95571</v>
      </c>
      <c r="B1970" t="s">
        <v>20</v>
      </c>
      <c r="C1970" s="10">
        <v>1</v>
      </c>
      <c r="D1970" s="11">
        <v>1</v>
      </c>
      <c r="K1970" s="14"/>
    </row>
    <row r="1971" spans="1:11" x14ac:dyDescent="0.25">
      <c r="A1971">
        <v>95573</v>
      </c>
      <c r="B1971" t="s">
        <v>20</v>
      </c>
      <c r="C1971" s="10">
        <v>1</v>
      </c>
      <c r="D1971" s="11">
        <v>2</v>
      </c>
      <c r="K1971" s="14"/>
    </row>
    <row r="1972" spans="1:11" x14ac:dyDescent="0.25">
      <c r="A1972">
        <v>95585</v>
      </c>
      <c r="B1972" t="s">
        <v>20</v>
      </c>
      <c r="C1972" s="10">
        <v>1</v>
      </c>
      <c r="D1972" s="11">
        <v>1</v>
      </c>
      <c r="K1972" s="14"/>
    </row>
    <row r="1973" spans="1:11" x14ac:dyDescent="0.25">
      <c r="A1973">
        <v>95587</v>
      </c>
      <c r="B1973" t="s">
        <v>20</v>
      </c>
      <c r="C1973" s="10">
        <v>1</v>
      </c>
      <c r="D1973" s="11">
        <v>2</v>
      </c>
      <c r="K1973" s="14"/>
    </row>
    <row r="1974" spans="1:11" x14ac:dyDescent="0.25">
      <c r="A1974">
        <v>95589</v>
      </c>
      <c r="B1974" t="s">
        <v>20</v>
      </c>
      <c r="C1974" s="10">
        <v>1</v>
      </c>
      <c r="D1974" s="11">
        <v>1</v>
      </c>
      <c r="K1974" s="14"/>
    </row>
    <row r="1975" spans="1:11" x14ac:dyDescent="0.25">
      <c r="A1975">
        <v>95595</v>
      </c>
      <c r="B1975" t="s">
        <v>20</v>
      </c>
      <c r="C1975" s="10">
        <v>1</v>
      </c>
      <c r="D1975" s="11">
        <v>2</v>
      </c>
      <c r="K1975" s="14"/>
    </row>
    <row r="1976" spans="1:11" x14ac:dyDescent="0.25">
      <c r="A1976">
        <v>95601</v>
      </c>
      <c r="B1976" t="s">
        <v>24</v>
      </c>
      <c r="C1976" s="10">
        <v>1</v>
      </c>
      <c r="D1976" s="11">
        <v>12</v>
      </c>
      <c r="K1976" s="14"/>
    </row>
    <row r="1977" spans="1:11" x14ac:dyDescent="0.25">
      <c r="A1977">
        <v>95602</v>
      </c>
      <c r="B1977" t="s">
        <v>22</v>
      </c>
      <c r="C1977" s="10">
        <v>1</v>
      </c>
      <c r="D1977" s="11">
        <v>11</v>
      </c>
      <c r="K1977" s="14"/>
    </row>
    <row r="1978" spans="1:11" x14ac:dyDescent="0.25">
      <c r="A1978">
        <v>95603</v>
      </c>
      <c r="B1978" t="s">
        <v>22</v>
      </c>
      <c r="C1978" s="10">
        <v>1</v>
      </c>
      <c r="D1978" s="11">
        <v>11</v>
      </c>
      <c r="K1978" s="14"/>
    </row>
    <row r="1979" spans="1:11" x14ac:dyDescent="0.25">
      <c r="A1979">
        <v>95604</v>
      </c>
      <c r="B1979" t="s">
        <v>21</v>
      </c>
      <c r="C1979" s="10">
        <v>1</v>
      </c>
      <c r="D1979" s="11">
        <v>11</v>
      </c>
      <c r="K1979" s="14"/>
    </row>
    <row r="1980" spans="1:11" x14ac:dyDescent="0.25">
      <c r="A1980">
        <v>95605</v>
      </c>
      <c r="B1980" t="s">
        <v>22</v>
      </c>
      <c r="C1980" s="10">
        <v>1</v>
      </c>
      <c r="D1980" s="11">
        <v>12</v>
      </c>
      <c r="K1980" s="14"/>
    </row>
    <row r="1981" spans="1:11" x14ac:dyDescent="0.25">
      <c r="A1981">
        <v>95606</v>
      </c>
      <c r="B1981" t="s">
        <v>22</v>
      </c>
      <c r="C1981" s="10">
        <v>1</v>
      </c>
      <c r="D1981" s="11">
        <v>12</v>
      </c>
      <c r="K1981" s="14"/>
    </row>
    <row r="1982" spans="1:11" x14ac:dyDescent="0.25">
      <c r="A1982">
        <v>95607</v>
      </c>
      <c r="B1982" t="s">
        <v>22</v>
      </c>
      <c r="C1982" s="10">
        <v>1</v>
      </c>
      <c r="D1982" s="11">
        <v>12</v>
      </c>
      <c r="K1982" s="14"/>
    </row>
    <row r="1983" spans="1:11" x14ac:dyDescent="0.25">
      <c r="A1983">
        <v>95608</v>
      </c>
      <c r="B1983" t="s">
        <v>22</v>
      </c>
      <c r="C1983" s="10">
        <v>1</v>
      </c>
      <c r="D1983" s="11">
        <v>12</v>
      </c>
      <c r="K1983" s="14"/>
    </row>
    <row r="1984" spans="1:11" x14ac:dyDescent="0.25">
      <c r="A1984" s="58">
        <v>95609</v>
      </c>
      <c r="B1984" s="58" t="s">
        <v>22</v>
      </c>
      <c r="C1984" s="10" t="s">
        <v>130</v>
      </c>
      <c r="K1984" s="14"/>
    </row>
    <row r="1985" spans="1:11" x14ac:dyDescent="0.25">
      <c r="A1985">
        <v>95610</v>
      </c>
      <c r="B1985" t="s">
        <v>22</v>
      </c>
      <c r="C1985" s="10">
        <v>1</v>
      </c>
      <c r="D1985" s="11">
        <v>12</v>
      </c>
      <c r="K1985" s="14"/>
    </row>
    <row r="1986" spans="1:11" x14ac:dyDescent="0.25">
      <c r="A1986" s="58">
        <v>95611</v>
      </c>
      <c r="B1986" s="58" t="s">
        <v>22</v>
      </c>
      <c r="C1986" s="10" t="s">
        <v>130</v>
      </c>
      <c r="K1986" s="14"/>
    </row>
    <row r="1987" spans="1:11" x14ac:dyDescent="0.25">
      <c r="A1987">
        <v>95612</v>
      </c>
      <c r="B1987" t="s">
        <v>22</v>
      </c>
      <c r="C1987" s="10">
        <v>1</v>
      </c>
      <c r="D1987" s="11">
        <v>12</v>
      </c>
      <c r="K1987" s="14"/>
    </row>
    <row r="1988" spans="1:11" x14ac:dyDescent="0.25">
      <c r="A1988" s="58">
        <v>95613</v>
      </c>
      <c r="B1988" s="58" t="s">
        <v>22</v>
      </c>
      <c r="C1988" s="10" t="s">
        <v>130</v>
      </c>
      <c r="K1988" s="14"/>
    </row>
    <row r="1989" spans="1:11" x14ac:dyDescent="0.25">
      <c r="A1989">
        <v>95614</v>
      </c>
      <c r="B1989" t="s">
        <v>22</v>
      </c>
      <c r="C1989" s="10">
        <v>1</v>
      </c>
      <c r="D1989" s="11">
        <v>12</v>
      </c>
      <c r="K1989" s="14"/>
    </row>
    <row r="1990" spans="1:11" x14ac:dyDescent="0.25">
      <c r="A1990">
        <v>95615</v>
      </c>
      <c r="B1990" t="s">
        <v>22</v>
      </c>
      <c r="C1990" s="10">
        <v>1</v>
      </c>
      <c r="D1990" s="11">
        <v>12</v>
      </c>
      <c r="K1990" s="14"/>
    </row>
    <row r="1991" spans="1:11" x14ac:dyDescent="0.25">
      <c r="A1991">
        <v>95616</v>
      </c>
      <c r="B1991" t="s">
        <v>22</v>
      </c>
      <c r="C1991" s="10">
        <v>1</v>
      </c>
      <c r="D1991" s="11">
        <v>12</v>
      </c>
      <c r="K1991" s="14"/>
    </row>
    <row r="1992" spans="1:11" x14ac:dyDescent="0.25">
      <c r="A1992" s="58">
        <v>95617</v>
      </c>
      <c r="B1992" s="58" t="s">
        <v>22</v>
      </c>
      <c r="C1992" s="10" t="s">
        <v>130</v>
      </c>
      <c r="K1992" s="14"/>
    </row>
    <row r="1993" spans="1:11" x14ac:dyDescent="0.25">
      <c r="A1993">
        <v>95618</v>
      </c>
      <c r="B1993" t="s">
        <v>22</v>
      </c>
      <c r="C1993" s="10">
        <v>1</v>
      </c>
      <c r="D1993" s="11">
        <v>12</v>
      </c>
      <c r="K1993" s="14"/>
    </row>
    <row r="1994" spans="1:11" x14ac:dyDescent="0.25">
      <c r="A1994">
        <v>95619</v>
      </c>
      <c r="B1994" t="s">
        <v>24</v>
      </c>
      <c r="C1994" s="10">
        <v>0.77629045953953502</v>
      </c>
      <c r="D1994" s="11">
        <v>12</v>
      </c>
      <c r="K1994" s="14"/>
    </row>
    <row r="1995" spans="1:11" x14ac:dyDescent="0.25">
      <c r="A1995">
        <v>95619</v>
      </c>
      <c r="B1995" t="s">
        <v>22</v>
      </c>
      <c r="C1995" s="10">
        <v>0.2237095404604649</v>
      </c>
      <c r="D1995" s="11">
        <v>12</v>
      </c>
      <c r="K1995" s="14"/>
    </row>
    <row r="1996" spans="1:11" x14ac:dyDescent="0.25">
      <c r="A1996">
        <v>95620</v>
      </c>
      <c r="B1996" t="s">
        <v>22</v>
      </c>
      <c r="C1996" s="10">
        <v>1</v>
      </c>
      <c r="D1996" s="11">
        <v>12</v>
      </c>
      <c r="K1996" s="14"/>
    </row>
    <row r="1997" spans="1:11" x14ac:dyDescent="0.25">
      <c r="A1997">
        <v>95621</v>
      </c>
      <c r="B1997" t="s">
        <v>22</v>
      </c>
      <c r="C1997" s="10">
        <v>1</v>
      </c>
      <c r="D1997" s="11">
        <v>12</v>
      </c>
      <c r="K1997" s="14"/>
    </row>
    <row r="1998" spans="1:11" x14ac:dyDescent="0.25">
      <c r="A1998">
        <v>95623</v>
      </c>
      <c r="B1998" t="s">
        <v>24</v>
      </c>
      <c r="C1998" s="10">
        <v>0.93797746428213258</v>
      </c>
      <c r="D1998" s="11">
        <v>12</v>
      </c>
      <c r="K1998" s="14"/>
    </row>
    <row r="1999" spans="1:11" x14ac:dyDescent="0.25">
      <c r="A1999">
        <v>95623</v>
      </c>
      <c r="B1999" t="s">
        <v>22</v>
      </c>
      <c r="C1999" s="10">
        <v>6.2022535717867408E-2</v>
      </c>
      <c r="D1999" s="11">
        <v>12</v>
      </c>
      <c r="K1999" s="14"/>
    </row>
    <row r="2000" spans="1:11" x14ac:dyDescent="0.25">
      <c r="A2000">
        <v>95624</v>
      </c>
      <c r="B2000" t="s">
        <v>22</v>
      </c>
      <c r="C2000" s="10">
        <v>0.52271046387276066</v>
      </c>
      <c r="D2000" s="11">
        <v>12</v>
      </c>
      <c r="K2000" s="14"/>
    </row>
    <row r="2001" spans="1:11" x14ac:dyDescent="0.25">
      <c r="A2001">
        <v>95624</v>
      </c>
      <c r="B2001" t="s">
        <v>24</v>
      </c>
      <c r="C2001" s="10">
        <v>0.4772895361272394</v>
      </c>
      <c r="D2001" s="11">
        <v>12</v>
      </c>
      <c r="K2001" s="14"/>
    </row>
    <row r="2002" spans="1:11" x14ac:dyDescent="0.25">
      <c r="A2002">
        <v>95625</v>
      </c>
      <c r="B2002" t="s">
        <v>22</v>
      </c>
      <c r="C2002" s="10">
        <v>1</v>
      </c>
      <c r="D2002" s="11">
        <v>12</v>
      </c>
      <c r="K2002" s="14"/>
    </row>
    <row r="2003" spans="1:11" x14ac:dyDescent="0.25">
      <c r="A2003">
        <v>95626</v>
      </c>
      <c r="B2003" t="s">
        <v>22</v>
      </c>
      <c r="C2003" s="10">
        <v>1</v>
      </c>
      <c r="D2003" s="11">
        <v>12</v>
      </c>
      <c r="K2003" s="14"/>
    </row>
    <row r="2004" spans="1:11" x14ac:dyDescent="0.25">
      <c r="A2004">
        <v>95627</v>
      </c>
      <c r="B2004" t="s">
        <v>22</v>
      </c>
      <c r="C2004" s="10">
        <v>1</v>
      </c>
      <c r="D2004" s="11">
        <v>12</v>
      </c>
      <c r="K2004" s="14"/>
    </row>
    <row r="2005" spans="1:11" x14ac:dyDescent="0.25">
      <c r="A2005">
        <v>95628</v>
      </c>
      <c r="B2005" t="s">
        <v>22</v>
      </c>
      <c r="C2005" s="10">
        <v>1</v>
      </c>
      <c r="D2005" s="11">
        <v>12</v>
      </c>
      <c r="K2005" s="14"/>
    </row>
    <row r="2006" spans="1:11" x14ac:dyDescent="0.25">
      <c r="A2006">
        <v>95629</v>
      </c>
      <c r="B2006" t="s">
        <v>24</v>
      </c>
      <c r="C2006" s="10">
        <v>1</v>
      </c>
      <c r="D2006" s="11">
        <v>12</v>
      </c>
    </row>
    <row r="2007" spans="1:11" x14ac:dyDescent="0.25">
      <c r="A2007">
        <v>95630</v>
      </c>
      <c r="B2007" t="s">
        <v>22</v>
      </c>
      <c r="C2007" s="10">
        <v>0.97660527519417095</v>
      </c>
      <c r="D2007" s="11">
        <v>12</v>
      </c>
    </row>
    <row r="2008" spans="1:11" x14ac:dyDescent="0.25">
      <c r="A2008">
        <v>95630</v>
      </c>
      <c r="B2008" t="s">
        <v>24</v>
      </c>
      <c r="C2008" s="10">
        <v>2.3394724805828927E-2</v>
      </c>
      <c r="D2008" s="11">
        <v>12</v>
      </c>
    </row>
    <row r="2009" spans="1:11" x14ac:dyDescent="0.25">
      <c r="A2009">
        <v>95631</v>
      </c>
      <c r="B2009" t="s">
        <v>22</v>
      </c>
      <c r="C2009" s="10">
        <v>1</v>
      </c>
      <c r="D2009" s="11">
        <v>16</v>
      </c>
    </row>
    <row r="2010" spans="1:11" x14ac:dyDescent="0.25">
      <c r="A2010">
        <v>95632</v>
      </c>
      <c r="B2010" t="s">
        <v>24</v>
      </c>
      <c r="C2010" s="10">
        <v>0.93524760548799102</v>
      </c>
      <c r="D2010" s="11">
        <v>12</v>
      </c>
    </row>
    <row r="2011" spans="1:11" x14ac:dyDescent="0.25">
      <c r="A2011">
        <v>95632</v>
      </c>
      <c r="B2011" t="s">
        <v>22</v>
      </c>
      <c r="C2011" s="10">
        <v>6.4752394512008982E-2</v>
      </c>
      <c r="D2011" s="11">
        <v>12</v>
      </c>
    </row>
    <row r="2012" spans="1:11" x14ac:dyDescent="0.25">
      <c r="A2012">
        <v>95633</v>
      </c>
      <c r="B2012" t="s">
        <v>22</v>
      </c>
      <c r="C2012" s="10">
        <v>1</v>
      </c>
      <c r="D2012" s="11">
        <v>12</v>
      </c>
    </row>
    <row r="2013" spans="1:11" x14ac:dyDescent="0.25">
      <c r="A2013">
        <v>95634</v>
      </c>
      <c r="B2013" t="s">
        <v>22</v>
      </c>
      <c r="C2013" s="10">
        <v>1</v>
      </c>
      <c r="D2013" s="11">
        <v>12</v>
      </c>
    </row>
    <row r="2014" spans="1:11" x14ac:dyDescent="0.25">
      <c r="A2014">
        <v>95635</v>
      </c>
      <c r="B2014" t="s">
        <v>22</v>
      </c>
      <c r="C2014" s="10">
        <v>1</v>
      </c>
      <c r="D2014" s="11">
        <v>12</v>
      </c>
    </row>
    <row r="2015" spans="1:11" x14ac:dyDescent="0.25">
      <c r="A2015">
        <v>95636</v>
      </c>
      <c r="B2015" t="s">
        <v>24</v>
      </c>
      <c r="C2015" s="10">
        <v>0.9995170293471386</v>
      </c>
      <c r="D2015" s="11">
        <v>16</v>
      </c>
    </row>
    <row r="2016" spans="1:11" x14ac:dyDescent="0.25">
      <c r="A2016">
        <v>95636</v>
      </c>
      <c r="B2016" t="s">
        <v>22</v>
      </c>
      <c r="C2016" s="10">
        <v>4.8297065286139645E-4</v>
      </c>
      <c r="D2016" s="11">
        <v>16</v>
      </c>
    </row>
    <row r="2017" spans="1:4" x14ac:dyDescent="0.25">
      <c r="A2017">
        <v>95637</v>
      </c>
      <c r="B2017" t="s">
        <v>22</v>
      </c>
      <c r="C2017" s="10">
        <v>1</v>
      </c>
      <c r="D2017" s="11">
        <v>12</v>
      </c>
    </row>
    <row r="2018" spans="1:4" x14ac:dyDescent="0.25">
      <c r="A2018">
        <v>95638</v>
      </c>
      <c r="B2018" t="s">
        <v>24</v>
      </c>
      <c r="C2018" s="10">
        <v>1</v>
      </c>
      <c r="D2018" s="11">
        <v>12</v>
      </c>
    </row>
    <row r="2019" spans="1:4" x14ac:dyDescent="0.25">
      <c r="A2019">
        <v>95639</v>
      </c>
      <c r="B2019" t="s">
        <v>22</v>
      </c>
      <c r="C2019" s="10">
        <v>1</v>
      </c>
      <c r="D2019" s="11">
        <v>12</v>
      </c>
    </row>
    <row r="2020" spans="1:4" x14ac:dyDescent="0.25">
      <c r="A2020">
        <v>95640</v>
      </c>
      <c r="B2020" t="s">
        <v>24</v>
      </c>
      <c r="C2020" s="10">
        <v>1</v>
      </c>
      <c r="D2020" s="11">
        <v>12</v>
      </c>
    </row>
    <row r="2021" spans="1:4" x14ac:dyDescent="0.25">
      <c r="A2021">
        <v>95641</v>
      </c>
      <c r="B2021" t="s">
        <v>22</v>
      </c>
      <c r="C2021" s="10">
        <v>0.79029345739427737</v>
      </c>
      <c r="D2021" s="11">
        <v>12</v>
      </c>
    </row>
    <row r="2022" spans="1:4" x14ac:dyDescent="0.25">
      <c r="A2022">
        <v>95641</v>
      </c>
      <c r="B2022" t="s">
        <v>24</v>
      </c>
      <c r="C2022" s="10">
        <v>0.20970654260572269</v>
      </c>
      <c r="D2022" s="11">
        <v>12</v>
      </c>
    </row>
    <row r="2023" spans="1:4" x14ac:dyDescent="0.25">
      <c r="A2023">
        <v>95642</v>
      </c>
      <c r="B2023" t="s">
        <v>24</v>
      </c>
      <c r="C2023" s="10">
        <v>1</v>
      </c>
      <c r="D2023" s="11">
        <v>12</v>
      </c>
    </row>
    <row r="2024" spans="1:4" x14ac:dyDescent="0.25">
      <c r="A2024">
        <v>95645</v>
      </c>
      <c r="B2024" t="s">
        <v>22</v>
      </c>
      <c r="C2024" s="10">
        <v>1</v>
      </c>
      <c r="D2024" s="11">
        <v>11</v>
      </c>
    </row>
    <row r="2025" spans="1:4" x14ac:dyDescent="0.25">
      <c r="A2025">
        <v>95646</v>
      </c>
      <c r="B2025" t="s">
        <v>22</v>
      </c>
      <c r="C2025" s="10">
        <v>1</v>
      </c>
      <c r="D2025" s="11">
        <v>16</v>
      </c>
    </row>
    <row r="2026" spans="1:4" x14ac:dyDescent="0.25">
      <c r="A2026">
        <v>95648</v>
      </c>
      <c r="B2026" t="s">
        <v>22</v>
      </c>
      <c r="C2026" s="10">
        <v>1</v>
      </c>
      <c r="D2026" s="11">
        <v>11</v>
      </c>
    </row>
    <row r="2027" spans="1:4" x14ac:dyDescent="0.25">
      <c r="A2027">
        <v>95650</v>
      </c>
      <c r="B2027" t="s">
        <v>22</v>
      </c>
      <c r="C2027" s="10">
        <v>1</v>
      </c>
      <c r="D2027" s="11">
        <v>11</v>
      </c>
    </row>
    <row r="2028" spans="1:4" x14ac:dyDescent="0.25">
      <c r="A2028">
        <v>95651</v>
      </c>
      <c r="B2028" t="s">
        <v>22</v>
      </c>
      <c r="C2028" s="10">
        <v>1</v>
      </c>
      <c r="D2028" s="11">
        <v>12</v>
      </c>
    </row>
    <row r="2029" spans="1:4" x14ac:dyDescent="0.25">
      <c r="A2029">
        <v>95652</v>
      </c>
      <c r="B2029" t="s">
        <v>22</v>
      </c>
      <c r="C2029" s="10">
        <v>1</v>
      </c>
      <c r="D2029" s="11">
        <v>12</v>
      </c>
    </row>
    <row r="2030" spans="1:4" x14ac:dyDescent="0.25">
      <c r="A2030">
        <v>95653</v>
      </c>
      <c r="B2030" t="s">
        <v>22</v>
      </c>
      <c r="C2030" s="10">
        <v>1</v>
      </c>
      <c r="D2030" s="11">
        <v>12</v>
      </c>
    </row>
    <row r="2031" spans="1:4" x14ac:dyDescent="0.25">
      <c r="A2031" s="58">
        <v>95654</v>
      </c>
      <c r="B2031" s="58" t="s">
        <v>20</v>
      </c>
      <c r="C2031" s="10" t="s">
        <v>130</v>
      </c>
    </row>
    <row r="2032" spans="1:4" x14ac:dyDescent="0.25">
      <c r="A2032">
        <v>95655</v>
      </c>
      <c r="B2032" t="s">
        <v>22</v>
      </c>
      <c r="C2032" s="10">
        <v>1</v>
      </c>
      <c r="D2032" s="11">
        <v>12</v>
      </c>
    </row>
    <row r="2033" spans="1:4" x14ac:dyDescent="0.25">
      <c r="A2033" s="58">
        <v>95656</v>
      </c>
      <c r="B2033" s="58" t="s">
        <v>20</v>
      </c>
      <c r="C2033" s="10" t="s">
        <v>130</v>
      </c>
    </row>
    <row r="2034" spans="1:4" x14ac:dyDescent="0.25">
      <c r="A2034">
        <v>95658</v>
      </c>
      <c r="B2034" t="s">
        <v>22</v>
      </c>
      <c r="C2034" s="10">
        <v>1</v>
      </c>
      <c r="D2034" s="11">
        <v>11</v>
      </c>
    </row>
    <row r="2035" spans="1:4" x14ac:dyDescent="0.25">
      <c r="A2035">
        <v>95659</v>
      </c>
      <c r="B2035" t="s">
        <v>22</v>
      </c>
      <c r="C2035" s="10">
        <v>1</v>
      </c>
      <c r="D2035" s="11">
        <v>11</v>
      </c>
    </row>
    <row r="2036" spans="1:4" x14ac:dyDescent="0.25">
      <c r="A2036">
        <v>95660</v>
      </c>
      <c r="B2036" t="s">
        <v>22</v>
      </c>
      <c r="C2036" s="10">
        <v>1</v>
      </c>
      <c r="D2036" s="11">
        <v>12</v>
      </c>
    </row>
    <row r="2037" spans="1:4" x14ac:dyDescent="0.25">
      <c r="A2037">
        <v>95661</v>
      </c>
      <c r="B2037" t="s">
        <v>22</v>
      </c>
      <c r="C2037" s="10">
        <v>1</v>
      </c>
      <c r="D2037" s="11">
        <v>11</v>
      </c>
    </row>
    <row r="2038" spans="1:4" x14ac:dyDescent="0.25">
      <c r="A2038">
        <v>95662</v>
      </c>
      <c r="B2038" t="s">
        <v>22</v>
      </c>
      <c r="C2038" s="10">
        <v>1</v>
      </c>
      <c r="D2038" s="11">
        <v>12</v>
      </c>
    </row>
    <row r="2039" spans="1:4" x14ac:dyDescent="0.25">
      <c r="A2039">
        <v>95663</v>
      </c>
      <c r="B2039" t="s">
        <v>22</v>
      </c>
      <c r="C2039" s="10">
        <v>1</v>
      </c>
      <c r="D2039" s="11">
        <v>11</v>
      </c>
    </row>
    <row r="2040" spans="1:4" x14ac:dyDescent="0.25">
      <c r="A2040">
        <v>95664</v>
      </c>
      <c r="B2040" t="s">
        <v>22</v>
      </c>
      <c r="C2040" s="10">
        <v>1</v>
      </c>
      <c r="D2040" s="11">
        <v>12</v>
      </c>
    </row>
    <row r="2041" spans="1:4" x14ac:dyDescent="0.25">
      <c r="A2041">
        <v>95665</v>
      </c>
      <c r="B2041" t="s">
        <v>24</v>
      </c>
      <c r="C2041" s="10">
        <v>1</v>
      </c>
      <c r="D2041" s="11">
        <v>12</v>
      </c>
    </row>
    <row r="2042" spans="1:4" x14ac:dyDescent="0.25">
      <c r="A2042">
        <v>95666</v>
      </c>
      <c r="B2042" t="s">
        <v>24</v>
      </c>
      <c r="C2042" s="10">
        <v>0.71957427720663836</v>
      </c>
      <c r="D2042" s="11">
        <v>16</v>
      </c>
    </row>
    <row r="2043" spans="1:4" x14ac:dyDescent="0.25">
      <c r="A2043">
        <v>95666</v>
      </c>
      <c r="B2043" t="s">
        <v>22</v>
      </c>
      <c r="C2043" s="10">
        <v>0.2804257227933617</v>
      </c>
      <c r="D2043" s="11">
        <v>16</v>
      </c>
    </row>
    <row r="2044" spans="1:4" x14ac:dyDescent="0.25">
      <c r="A2044">
        <v>95667</v>
      </c>
      <c r="B2044" t="s">
        <v>22</v>
      </c>
      <c r="C2044" s="10">
        <v>0.73981152893626845</v>
      </c>
      <c r="D2044" s="11">
        <v>12</v>
      </c>
    </row>
    <row r="2045" spans="1:4" x14ac:dyDescent="0.25">
      <c r="A2045">
        <v>95667</v>
      </c>
      <c r="B2045" t="s">
        <v>24</v>
      </c>
      <c r="C2045" s="10">
        <v>0.2601884710637315</v>
      </c>
      <c r="D2045" s="11">
        <v>12</v>
      </c>
    </row>
    <row r="2046" spans="1:4" x14ac:dyDescent="0.25">
      <c r="A2046">
        <v>95668</v>
      </c>
      <c r="B2046" t="s">
        <v>22</v>
      </c>
      <c r="C2046" s="10">
        <v>1</v>
      </c>
      <c r="D2046" s="11">
        <v>11</v>
      </c>
    </row>
    <row r="2047" spans="1:4" x14ac:dyDescent="0.25">
      <c r="A2047">
        <v>95669</v>
      </c>
      <c r="B2047" t="s">
        <v>24</v>
      </c>
      <c r="C2047" s="10">
        <v>1</v>
      </c>
      <c r="D2047" s="11">
        <v>12</v>
      </c>
    </row>
    <row r="2048" spans="1:4" x14ac:dyDescent="0.25">
      <c r="A2048">
        <v>95670</v>
      </c>
      <c r="B2048" t="s">
        <v>22</v>
      </c>
      <c r="C2048" s="10">
        <v>1</v>
      </c>
      <c r="D2048" s="11">
        <v>12</v>
      </c>
    </row>
    <row r="2049" spans="1:4" x14ac:dyDescent="0.25">
      <c r="A2049" s="58">
        <v>95671</v>
      </c>
      <c r="B2049" s="58" t="s">
        <v>22</v>
      </c>
      <c r="C2049" s="10" t="s">
        <v>130</v>
      </c>
    </row>
    <row r="2050" spans="1:4" x14ac:dyDescent="0.25">
      <c r="A2050">
        <v>95672</v>
      </c>
      <c r="B2050" t="s">
        <v>22</v>
      </c>
      <c r="C2050" s="10">
        <v>0.93190894528051205</v>
      </c>
      <c r="D2050" s="11">
        <v>12</v>
      </c>
    </row>
    <row r="2051" spans="1:4" x14ac:dyDescent="0.25">
      <c r="A2051">
        <v>95672</v>
      </c>
      <c r="B2051" t="s">
        <v>24</v>
      </c>
      <c r="C2051" s="10">
        <v>6.8091054719487953E-2</v>
      </c>
      <c r="D2051" s="11">
        <v>12</v>
      </c>
    </row>
    <row r="2052" spans="1:4" x14ac:dyDescent="0.25">
      <c r="A2052">
        <v>95673</v>
      </c>
      <c r="B2052" t="s">
        <v>22</v>
      </c>
      <c r="C2052" s="10">
        <v>1</v>
      </c>
      <c r="D2052" s="11">
        <v>12</v>
      </c>
    </row>
    <row r="2053" spans="1:4" x14ac:dyDescent="0.25">
      <c r="A2053">
        <v>95674</v>
      </c>
      <c r="B2053" t="s">
        <v>22</v>
      </c>
      <c r="C2053" s="10">
        <v>1</v>
      </c>
      <c r="D2053" s="11">
        <v>11</v>
      </c>
    </row>
    <row r="2054" spans="1:4" x14ac:dyDescent="0.25">
      <c r="A2054">
        <v>95675</v>
      </c>
      <c r="B2054" t="s">
        <v>24</v>
      </c>
      <c r="C2054" s="10">
        <v>1</v>
      </c>
      <c r="D2054" s="11">
        <v>12</v>
      </c>
    </row>
    <row r="2055" spans="1:4" x14ac:dyDescent="0.25">
      <c r="A2055" s="58">
        <v>95676</v>
      </c>
      <c r="B2055" s="58" t="s">
        <v>20</v>
      </c>
      <c r="C2055" s="10" t="s">
        <v>130</v>
      </c>
    </row>
    <row r="2056" spans="1:4" x14ac:dyDescent="0.25">
      <c r="A2056">
        <v>95677</v>
      </c>
      <c r="B2056" t="s">
        <v>22</v>
      </c>
      <c r="C2056" s="10">
        <v>1</v>
      </c>
      <c r="D2056" s="11">
        <v>11</v>
      </c>
    </row>
    <row r="2057" spans="1:4" x14ac:dyDescent="0.25">
      <c r="A2057">
        <v>95678</v>
      </c>
      <c r="B2057" t="s">
        <v>22</v>
      </c>
      <c r="C2057" s="10">
        <v>1</v>
      </c>
      <c r="D2057" s="11">
        <v>11</v>
      </c>
    </row>
    <row r="2058" spans="1:4" x14ac:dyDescent="0.25">
      <c r="A2058">
        <v>95679</v>
      </c>
      <c r="B2058" t="s">
        <v>22</v>
      </c>
      <c r="C2058" s="10">
        <v>1</v>
      </c>
      <c r="D2058" s="11">
        <v>12</v>
      </c>
    </row>
    <row r="2059" spans="1:4" x14ac:dyDescent="0.25">
      <c r="A2059">
        <v>95680</v>
      </c>
      <c r="B2059" t="s">
        <v>22</v>
      </c>
      <c r="C2059" s="10">
        <v>1</v>
      </c>
      <c r="D2059" s="11">
        <v>12</v>
      </c>
    </row>
    <row r="2060" spans="1:4" x14ac:dyDescent="0.25">
      <c r="A2060">
        <v>95681</v>
      </c>
      <c r="B2060" t="s">
        <v>22</v>
      </c>
      <c r="C2060" s="10">
        <v>1</v>
      </c>
      <c r="D2060" s="11">
        <v>11</v>
      </c>
    </row>
    <row r="2061" spans="1:4" x14ac:dyDescent="0.25">
      <c r="A2061">
        <v>95682</v>
      </c>
      <c r="B2061" t="s">
        <v>24</v>
      </c>
      <c r="C2061" s="10">
        <v>0.88903961234514339</v>
      </c>
      <c r="D2061" s="11">
        <v>12</v>
      </c>
    </row>
    <row r="2062" spans="1:4" x14ac:dyDescent="0.25">
      <c r="A2062">
        <v>95682</v>
      </c>
      <c r="B2062" t="s">
        <v>22</v>
      </c>
      <c r="C2062" s="10">
        <v>0.11096038765485665</v>
      </c>
      <c r="D2062" s="11">
        <v>12</v>
      </c>
    </row>
    <row r="2063" spans="1:4" x14ac:dyDescent="0.25">
      <c r="A2063">
        <v>95683</v>
      </c>
      <c r="B2063" t="s">
        <v>24</v>
      </c>
      <c r="C2063" s="10">
        <v>0.96578992338557856</v>
      </c>
      <c r="D2063" s="11">
        <v>12</v>
      </c>
    </row>
    <row r="2064" spans="1:4" x14ac:dyDescent="0.25">
      <c r="A2064">
        <v>95683</v>
      </c>
      <c r="B2064" t="s">
        <v>22</v>
      </c>
      <c r="C2064" s="10">
        <v>3.4210076614421457E-2</v>
      </c>
      <c r="D2064" s="11">
        <v>12</v>
      </c>
    </row>
    <row r="2065" spans="1:4" x14ac:dyDescent="0.25">
      <c r="A2065">
        <v>95684</v>
      </c>
      <c r="B2065" t="s">
        <v>24</v>
      </c>
      <c r="C2065" s="10">
        <v>1</v>
      </c>
      <c r="D2065" s="11">
        <v>12</v>
      </c>
    </row>
    <row r="2066" spans="1:4" x14ac:dyDescent="0.25">
      <c r="A2066">
        <v>95685</v>
      </c>
      <c r="B2066" t="s">
        <v>24</v>
      </c>
      <c r="C2066" s="10">
        <v>1</v>
      </c>
      <c r="D2066" s="11">
        <v>12</v>
      </c>
    </row>
    <row r="2067" spans="1:4" x14ac:dyDescent="0.25">
      <c r="A2067">
        <v>95686</v>
      </c>
      <c r="B2067" t="s">
        <v>24</v>
      </c>
      <c r="C2067" s="10">
        <v>0.99808676723953349</v>
      </c>
      <c r="D2067" s="11">
        <v>12</v>
      </c>
    </row>
    <row r="2068" spans="1:4" x14ac:dyDescent="0.25">
      <c r="A2068">
        <v>95686</v>
      </c>
      <c r="B2068" t="s">
        <v>22</v>
      </c>
      <c r="C2068" s="10">
        <v>1.9132327604664422E-3</v>
      </c>
      <c r="D2068" s="11">
        <v>12</v>
      </c>
    </row>
    <row r="2069" spans="1:4" x14ac:dyDescent="0.25">
      <c r="A2069">
        <v>95687</v>
      </c>
      <c r="B2069" t="s">
        <v>22</v>
      </c>
      <c r="C2069" s="10">
        <v>0.89155723834998635</v>
      </c>
      <c r="D2069" s="11">
        <v>12</v>
      </c>
    </row>
    <row r="2070" spans="1:4" x14ac:dyDescent="0.25">
      <c r="A2070">
        <v>95687</v>
      </c>
      <c r="B2070" t="s">
        <v>23</v>
      </c>
      <c r="C2070" s="10">
        <v>0.10844276165001368</v>
      </c>
      <c r="D2070" s="11">
        <v>12</v>
      </c>
    </row>
    <row r="2071" spans="1:4" x14ac:dyDescent="0.25">
      <c r="A2071">
        <v>95688</v>
      </c>
      <c r="B2071" t="s">
        <v>22</v>
      </c>
      <c r="C2071" s="10">
        <v>0.98631803583889355</v>
      </c>
      <c r="D2071" s="11">
        <v>12</v>
      </c>
    </row>
    <row r="2072" spans="1:4" x14ac:dyDescent="0.25">
      <c r="A2072">
        <v>95688</v>
      </c>
      <c r="B2072" t="s">
        <v>23</v>
      </c>
      <c r="C2072" s="10">
        <v>1.3681964161106468E-2</v>
      </c>
      <c r="D2072" s="11">
        <v>12</v>
      </c>
    </row>
    <row r="2073" spans="1:4" x14ac:dyDescent="0.25">
      <c r="A2073">
        <v>95689</v>
      </c>
      <c r="B2073" t="s">
        <v>24</v>
      </c>
      <c r="C2073" s="10">
        <v>1</v>
      </c>
      <c r="D2073" s="11">
        <v>12</v>
      </c>
    </row>
    <row r="2074" spans="1:4" x14ac:dyDescent="0.25">
      <c r="A2074">
        <v>95690</v>
      </c>
      <c r="B2074" t="s">
        <v>22</v>
      </c>
      <c r="C2074" s="10">
        <v>0.99976765648152222</v>
      </c>
      <c r="D2074" s="11">
        <v>12</v>
      </c>
    </row>
    <row r="2075" spans="1:4" x14ac:dyDescent="0.25">
      <c r="A2075">
        <v>95690</v>
      </c>
      <c r="B2075" t="s">
        <v>24</v>
      </c>
      <c r="C2075" s="10">
        <v>2.3234351847771327E-4</v>
      </c>
      <c r="D2075" s="11">
        <v>12</v>
      </c>
    </row>
    <row r="2076" spans="1:4" x14ac:dyDescent="0.25">
      <c r="A2076">
        <v>95691</v>
      </c>
      <c r="B2076" t="s">
        <v>22</v>
      </c>
      <c r="C2076" s="10">
        <v>1</v>
      </c>
      <c r="D2076" s="11">
        <v>12</v>
      </c>
    </row>
    <row r="2077" spans="1:4" x14ac:dyDescent="0.25">
      <c r="A2077">
        <v>95692</v>
      </c>
      <c r="B2077" t="s">
        <v>22</v>
      </c>
      <c r="C2077" s="10">
        <v>1</v>
      </c>
      <c r="D2077" s="11">
        <v>11</v>
      </c>
    </row>
    <row r="2078" spans="1:4" x14ac:dyDescent="0.25">
      <c r="A2078">
        <v>95693</v>
      </c>
      <c r="B2078" t="s">
        <v>24</v>
      </c>
      <c r="C2078" s="10">
        <v>1</v>
      </c>
      <c r="D2078" s="11">
        <v>12</v>
      </c>
    </row>
    <row r="2079" spans="1:4" x14ac:dyDescent="0.25">
      <c r="A2079">
        <v>95694</v>
      </c>
      <c r="B2079" t="s">
        <v>22</v>
      </c>
      <c r="C2079" s="10">
        <v>1</v>
      </c>
      <c r="D2079" s="11">
        <v>12</v>
      </c>
    </row>
    <row r="2080" spans="1:4" x14ac:dyDescent="0.25">
      <c r="A2080">
        <v>95695</v>
      </c>
      <c r="B2080" t="s">
        <v>22</v>
      </c>
      <c r="C2080" s="10">
        <v>1</v>
      </c>
      <c r="D2080" s="11">
        <v>12</v>
      </c>
    </row>
    <row r="2081" spans="1:4" x14ac:dyDescent="0.25">
      <c r="A2081" s="58">
        <v>95696</v>
      </c>
      <c r="B2081" s="58" t="s">
        <v>22</v>
      </c>
      <c r="C2081" s="10" t="s">
        <v>130</v>
      </c>
    </row>
    <row r="2082" spans="1:4" x14ac:dyDescent="0.25">
      <c r="A2082">
        <v>95697</v>
      </c>
      <c r="B2082" t="s">
        <v>22</v>
      </c>
      <c r="C2082" s="10">
        <v>1</v>
      </c>
      <c r="D2082" s="11">
        <v>12</v>
      </c>
    </row>
    <row r="2083" spans="1:4" x14ac:dyDescent="0.25">
      <c r="A2083">
        <v>95698</v>
      </c>
      <c r="B2083" t="s">
        <v>22</v>
      </c>
      <c r="C2083" s="10">
        <v>1</v>
      </c>
      <c r="D2083" s="11">
        <v>12</v>
      </c>
    </row>
    <row r="2084" spans="1:4" x14ac:dyDescent="0.25">
      <c r="A2084">
        <v>95699</v>
      </c>
      <c r="B2084" t="s">
        <v>24</v>
      </c>
      <c r="C2084" s="10">
        <v>1</v>
      </c>
      <c r="D2084" s="11">
        <v>12</v>
      </c>
    </row>
    <row r="2085" spans="1:4" x14ac:dyDescent="0.25">
      <c r="A2085">
        <v>95701</v>
      </c>
      <c r="B2085" t="s">
        <v>22</v>
      </c>
      <c r="C2085" s="10">
        <v>1</v>
      </c>
      <c r="D2085" s="11">
        <v>16</v>
      </c>
    </row>
    <row r="2086" spans="1:4" x14ac:dyDescent="0.25">
      <c r="A2086">
        <v>95703</v>
      </c>
      <c r="B2086" t="s">
        <v>22</v>
      </c>
      <c r="C2086" s="10">
        <v>1</v>
      </c>
      <c r="D2086" s="11">
        <v>11</v>
      </c>
    </row>
    <row r="2087" spans="1:4" x14ac:dyDescent="0.25">
      <c r="A2087">
        <v>95709</v>
      </c>
      <c r="B2087" t="s">
        <v>22</v>
      </c>
      <c r="C2087" s="10">
        <v>1</v>
      </c>
      <c r="D2087" s="11">
        <v>12</v>
      </c>
    </row>
    <row r="2088" spans="1:4" x14ac:dyDescent="0.25">
      <c r="A2088" s="58">
        <v>95712</v>
      </c>
      <c r="B2088" s="58" t="s">
        <v>22</v>
      </c>
      <c r="C2088" s="10" t="s">
        <v>130</v>
      </c>
    </row>
    <row r="2089" spans="1:4" x14ac:dyDescent="0.25">
      <c r="A2089">
        <v>95713</v>
      </c>
      <c r="B2089" t="s">
        <v>22</v>
      </c>
      <c r="C2089" s="10">
        <v>1</v>
      </c>
      <c r="D2089" s="11">
        <v>11</v>
      </c>
    </row>
    <row r="2090" spans="1:4" x14ac:dyDescent="0.25">
      <c r="A2090">
        <v>95714</v>
      </c>
      <c r="B2090" t="s">
        <v>22</v>
      </c>
      <c r="C2090" s="10">
        <v>1</v>
      </c>
      <c r="D2090" s="11">
        <v>16</v>
      </c>
    </row>
    <row r="2091" spans="1:4" x14ac:dyDescent="0.25">
      <c r="A2091">
        <v>95715</v>
      </c>
      <c r="B2091" t="s">
        <v>22</v>
      </c>
      <c r="C2091" s="10">
        <v>1</v>
      </c>
      <c r="D2091" s="11">
        <v>16</v>
      </c>
    </row>
    <row r="2092" spans="1:4" x14ac:dyDescent="0.25">
      <c r="A2092">
        <v>95717</v>
      </c>
      <c r="B2092" t="s">
        <v>22</v>
      </c>
      <c r="C2092" s="10">
        <v>1</v>
      </c>
      <c r="D2092" s="11">
        <v>16</v>
      </c>
    </row>
    <row r="2093" spans="1:4" x14ac:dyDescent="0.25">
      <c r="A2093">
        <v>95720</v>
      </c>
      <c r="B2093" t="s">
        <v>22</v>
      </c>
      <c r="C2093" s="10">
        <v>0.99344984275995962</v>
      </c>
      <c r="D2093" s="11">
        <v>16</v>
      </c>
    </row>
    <row r="2094" spans="1:4" x14ac:dyDescent="0.25">
      <c r="A2094">
        <v>95720</v>
      </c>
      <c r="B2094" t="s">
        <v>24</v>
      </c>
      <c r="C2094" s="10">
        <v>6.5501572400403192E-3</v>
      </c>
      <c r="D2094" s="11">
        <v>16</v>
      </c>
    </row>
    <row r="2095" spans="1:4" x14ac:dyDescent="0.25">
      <c r="A2095">
        <v>95721</v>
      </c>
      <c r="B2095" t="s">
        <v>21</v>
      </c>
      <c r="C2095" s="10">
        <v>0.52262651796192128</v>
      </c>
      <c r="D2095" s="11">
        <v>16</v>
      </c>
    </row>
    <row r="2096" spans="1:4" x14ac:dyDescent="0.25">
      <c r="A2096">
        <v>95721</v>
      </c>
      <c r="B2096" t="s">
        <v>22</v>
      </c>
      <c r="C2096" s="10">
        <v>0.47737348203807878</v>
      </c>
      <c r="D2096" s="11">
        <v>16</v>
      </c>
    </row>
    <row r="2097" spans="1:4" x14ac:dyDescent="0.25">
      <c r="A2097">
        <v>95722</v>
      </c>
      <c r="B2097" t="s">
        <v>22</v>
      </c>
      <c r="C2097" s="10">
        <v>1</v>
      </c>
      <c r="D2097" s="11">
        <v>11</v>
      </c>
    </row>
    <row r="2098" spans="1:4" x14ac:dyDescent="0.25">
      <c r="A2098">
        <v>95724</v>
      </c>
      <c r="B2098" t="s">
        <v>22</v>
      </c>
      <c r="C2098" s="10">
        <v>0.60899105648716911</v>
      </c>
      <c r="D2098" s="11">
        <v>16</v>
      </c>
    </row>
    <row r="2099" spans="1:4" x14ac:dyDescent="0.25">
      <c r="A2099">
        <v>95724</v>
      </c>
      <c r="B2099" t="s">
        <v>21</v>
      </c>
      <c r="C2099" s="10">
        <v>0.391008943512831</v>
      </c>
      <c r="D2099" s="11">
        <v>16</v>
      </c>
    </row>
    <row r="2100" spans="1:4" x14ac:dyDescent="0.25">
      <c r="A2100">
        <v>95726</v>
      </c>
      <c r="B2100" t="s">
        <v>22</v>
      </c>
      <c r="C2100" s="10">
        <v>0.78057433935748211</v>
      </c>
      <c r="D2100" s="11">
        <v>16</v>
      </c>
    </row>
    <row r="2101" spans="1:4" x14ac:dyDescent="0.25">
      <c r="A2101">
        <v>95726</v>
      </c>
      <c r="B2101" t="s">
        <v>24</v>
      </c>
      <c r="C2101" s="10">
        <v>0.21942566064251798</v>
      </c>
      <c r="D2101" s="11">
        <v>16</v>
      </c>
    </row>
    <row r="2102" spans="1:4" x14ac:dyDescent="0.25">
      <c r="A2102">
        <v>95728</v>
      </c>
      <c r="B2102" t="s">
        <v>22</v>
      </c>
      <c r="C2102" s="10">
        <v>0.8872910350491815</v>
      </c>
      <c r="D2102" s="11">
        <v>16</v>
      </c>
    </row>
    <row r="2103" spans="1:4" x14ac:dyDescent="0.25">
      <c r="A2103">
        <v>95728</v>
      </c>
      <c r="B2103" t="s">
        <v>21</v>
      </c>
      <c r="C2103" s="10">
        <v>0.11270896495081857</v>
      </c>
      <c r="D2103" s="11">
        <v>16</v>
      </c>
    </row>
    <row r="2104" spans="1:4" x14ac:dyDescent="0.25">
      <c r="A2104">
        <v>95735</v>
      </c>
      <c r="B2104" t="s">
        <v>22</v>
      </c>
      <c r="C2104" s="10">
        <v>0.99709781088576277</v>
      </c>
      <c r="D2104" s="11">
        <v>16</v>
      </c>
    </row>
    <row r="2105" spans="1:4" x14ac:dyDescent="0.25">
      <c r="A2105">
        <v>95735</v>
      </c>
      <c r="B2105" t="s">
        <v>21</v>
      </c>
      <c r="C2105" s="10">
        <v>2.9021891142372697E-3</v>
      </c>
      <c r="D2105" s="11">
        <v>16</v>
      </c>
    </row>
    <row r="2106" spans="1:4" x14ac:dyDescent="0.25">
      <c r="A2106">
        <v>95736</v>
      </c>
      <c r="B2106" t="s">
        <v>22</v>
      </c>
      <c r="C2106" s="10">
        <v>1</v>
      </c>
      <c r="D2106" s="11">
        <v>11</v>
      </c>
    </row>
    <row r="2107" spans="1:4" x14ac:dyDescent="0.25">
      <c r="A2107" s="58">
        <v>95741</v>
      </c>
      <c r="B2107" s="58" t="s">
        <v>22</v>
      </c>
      <c r="C2107" s="10" t="s">
        <v>130</v>
      </c>
    </row>
    <row r="2108" spans="1:4" x14ac:dyDescent="0.25">
      <c r="A2108">
        <v>95742</v>
      </c>
      <c r="B2108" t="s">
        <v>22</v>
      </c>
      <c r="C2108" s="10">
        <v>0.76630138740058429</v>
      </c>
      <c r="D2108" s="11">
        <v>12</v>
      </c>
    </row>
    <row r="2109" spans="1:4" x14ac:dyDescent="0.25">
      <c r="A2109">
        <v>95742</v>
      </c>
      <c r="B2109" t="s">
        <v>24</v>
      </c>
      <c r="C2109" s="10">
        <v>0.23369861259941563</v>
      </c>
      <c r="D2109" s="11">
        <v>12</v>
      </c>
    </row>
    <row r="2110" spans="1:4" x14ac:dyDescent="0.25">
      <c r="A2110">
        <v>95746</v>
      </c>
      <c r="B2110" t="s">
        <v>22</v>
      </c>
      <c r="C2110" s="10">
        <v>1</v>
      </c>
      <c r="D2110" s="11">
        <v>11</v>
      </c>
    </row>
    <row r="2111" spans="1:4" x14ac:dyDescent="0.25">
      <c r="A2111">
        <v>95747</v>
      </c>
      <c r="B2111" t="s">
        <v>22</v>
      </c>
      <c r="C2111" s="10">
        <v>1</v>
      </c>
      <c r="D2111" s="11">
        <v>11</v>
      </c>
    </row>
    <row r="2112" spans="1:4" x14ac:dyDescent="0.25">
      <c r="A2112">
        <v>95757</v>
      </c>
      <c r="B2112" t="s">
        <v>22</v>
      </c>
      <c r="C2112" s="10">
        <v>0.8674652407948128</v>
      </c>
      <c r="D2112" s="11">
        <v>12</v>
      </c>
    </row>
    <row r="2113" spans="1:4" x14ac:dyDescent="0.25">
      <c r="A2113">
        <v>95757</v>
      </c>
      <c r="B2113" t="s">
        <v>24</v>
      </c>
      <c r="C2113" s="10">
        <v>0.13253475920518726</v>
      </c>
      <c r="D2113" s="11">
        <v>12</v>
      </c>
    </row>
    <row r="2114" spans="1:4" x14ac:dyDescent="0.25">
      <c r="A2114">
        <v>95758</v>
      </c>
      <c r="B2114" t="s">
        <v>22</v>
      </c>
      <c r="C2114" s="10">
        <v>1</v>
      </c>
      <c r="D2114" s="11">
        <v>12</v>
      </c>
    </row>
    <row r="2115" spans="1:4" x14ac:dyDescent="0.25">
      <c r="A2115" s="58">
        <v>95759</v>
      </c>
      <c r="B2115" s="58" t="s">
        <v>22</v>
      </c>
      <c r="C2115" s="10" t="s">
        <v>130</v>
      </c>
    </row>
    <row r="2116" spans="1:4" x14ac:dyDescent="0.25">
      <c r="A2116">
        <v>95762</v>
      </c>
      <c r="B2116" t="s">
        <v>24</v>
      </c>
      <c r="C2116" s="10">
        <v>0.50592535871488165</v>
      </c>
      <c r="D2116" s="11">
        <v>12</v>
      </c>
    </row>
    <row r="2117" spans="1:4" x14ac:dyDescent="0.25">
      <c r="A2117">
        <v>95762</v>
      </c>
      <c r="B2117" t="s">
        <v>22</v>
      </c>
      <c r="C2117" s="10">
        <v>0.49407464128511835</v>
      </c>
      <c r="D2117" s="11">
        <v>12</v>
      </c>
    </row>
    <row r="2118" spans="1:4" x14ac:dyDescent="0.25">
      <c r="A2118" s="58">
        <v>95763</v>
      </c>
      <c r="B2118" s="58" t="s">
        <v>22</v>
      </c>
      <c r="C2118" s="10" t="s">
        <v>130</v>
      </c>
    </row>
    <row r="2119" spans="1:4" x14ac:dyDescent="0.25">
      <c r="A2119">
        <v>95765</v>
      </c>
      <c r="B2119" t="s">
        <v>22</v>
      </c>
      <c r="C2119" s="10">
        <v>1</v>
      </c>
      <c r="D2119" s="11">
        <v>11</v>
      </c>
    </row>
    <row r="2120" spans="1:4" x14ac:dyDescent="0.25">
      <c r="A2120">
        <v>95776</v>
      </c>
      <c r="B2120" t="s">
        <v>22</v>
      </c>
      <c r="C2120" s="10">
        <v>1</v>
      </c>
      <c r="D2120" s="11">
        <v>12</v>
      </c>
    </row>
    <row r="2121" spans="1:4" x14ac:dyDescent="0.25">
      <c r="A2121" s="58">
        <v>95798</v>
      </c>
      <c r="B2121" s="58" t="s">
        <v>22</v>
      </c>
      <c r="C2121" s="10" t="s">
        <v>130</v>
      </c>
    </row>
    <row r="2122" spans="1:4" x14ac:dyDescent="0.25">
      <c r="A2122" s="58">
        <v>95799</v>
      </c>
      <c r="B2122" s="58" t="s">
        <v>22</v>
      </c>
      <c r="C2122" s="10" t="s">
        <v>130</v>
      </c>
    </row>
    <row r="2123" spans="1:4" x14ac:dyDescent="0.25">
      <c r="A2123">
        <v>95811</v>
      </c>
      <c r="B2123" t="s">
        <v>22</v>
      </c>
      <c r="C2123" s="10">
        <v>1</v>
      </c>
      <c r="D2123" s="11">
        <v>12</v>
      </c>
    </row>
    <row r="2124" spans="1:4" x14ac:dyDescent="0.25">
      <c r="A2124" s="58">
        <v>95812</v>
      </c>
      <c r="B2124" s="58" t="s">
        <v>22</v>
      </c>
      <c r="C2124" s="10" t="s">
        <v>130</v>
      </c>
    </row>
    <row r="2125" spans="1:4" x14ac:dyDescent="0.25">
      <c r="A2125" s="58">
        <v>95813</v>
      </c>
      <c r="B2125" s="58" t="s">
        <v>22</v>
      </c>
      <c r="C2125" s="10" t="s">
        <v>130</v>
      </c>
    </row>
    <row r="2126" spans="1:4" x14ac:dyDescent="0.25">
      <c r="A2126">
        <v>95814</v>
      </c>
      <c r="B2126" t="s">
        <v>22</v>
      </c>
      <c r="C2126" s="10">
        <v>1</v>
      </c>
      <c r="D2126" s="11">
        <v>12</v>
      </c>
    </row>
    <row r="2127" spans="1:4" x14ac:dyDescent="0.25">
      <c r="A2127">
        <v>95815</v>
      </c>
      <c r="B2127" t="s">
        <v>22</v>
      </c>
      <c r="C2127" s="10">
        <v>1</v>
      </c>
      <c r="D2127" s="11">
        <v>12</v>
      </c>
    </row>
    <row r="2128" spans="1:4" x14ac:dyDescent="0.25">
      <c r="A2128">
        <v>95816</v>
      </c>
      <c r="B2128" t="s">
        <v>22</v>
      </c>
      <c r="C2128" s="10">
        <v>1</v>
      </c>
      <c r="D2128" s="11">
        <v>12</v>
      </c>
    </row>
    <row r="2129" spans="1:4" x14ac:dyDescent="0.25">
      <c r="A2129">
        <v>95817</v>
      </c>
      <c r="B2129" t="s">
        <v>22</v>
      </c>
      <c r="C2129" s="10">
        <v>1</v>
      </c>
      <c r="D2129" s="11">
        <v>12</v>
      </c>
    </row>
    <row r="2130" spans="1:4" x14ac:dyDescent="0.25">
      <c r="A2130">
        <v>95818</v>
      </c>
      <c r="B2130" t="s">
        <v>22</v>
      </c>
      <c r="C2130" s="10">
        <v>1</v>
      </c>
      <c r="D2130" s="11">
        <v>12</v>
      </c>
    </row>
    <row r="2131" spans="1:4" x14ac:dyDescent="0.25">
      <c r="A2131">
        <v>95819</v>
      </c>
      <c r="B2131" t="s">
        <v>22</v>
      </c>
      <c r="C2131" s="10">
        <v>1</v>
      </c>
      <c r="D2131" s="11">
        <v>12</v>
      </c>
    </row>
    <row r="2132" spans="1:4" x14ac:dyDescent="0.25">
      <c r="A2132">
        <v>95820</v>
      </c>
      <c r="B2132" t="s">
        <v>22</v>
      </c>
      <c r="C2132" s="10">
        <v>1</v>
      </c>
      <c r="D2132" s="11">
        <v>12</v>
      </c>
    </row>
    <row r="2133" spans="1:4" x14ac:dyDescent="0.25">
      <c r="A2133">
        <v>95821</v>
      </c>
      <c r="B2133" t="s">
        <v>22</v>
      </c>
      <c r="C2133" s="10">
        <v>1</v>
      </c>
      <c r="D2133" s="11">
        <v>12</v>
      </c>
    </row>
    <row r="2134" spans="1:4" x14ac:dyDescent="0.25">
      <c r="A2134">
        <v>95822</v>
      </c>
      <c r="B2134" t="s">
        <v>22</v>
      </c>
      <c r="C2134" s="10">
        <v>1</v>
      </c>
      <c r="D2134" s="11">
        <v>12</v>
      </c>
    </row>
    <row r="2135" spans="1:4" x14ac:dyDescent="0.25">
      <c r="A2135">
        <v>95823</v>
      </c>
      <c r="B2135" t="s">
        <v>22</v>
      </c>
      <c r="C2135" s="10">
        <v>1</v>
      </c>
      <c r="D2135" s="11">
        <v>12</v>
      </c>
    </row>
    <row r="2136" spans="1:4" x14ac:dyDescent="0.25">
      <c r="A2136">
        <v>95824</v>
      </c>
      <c r="B2136" t="s">
        <v>22</v>
      </c>
      <c r="C2136" s="10">
        <v>1</v>
      </c>
      <c r="D2136" s="11">
        <v>12</v>
      </c>
    </row>
    <row r="2137" spans="1:4" x14ac:dyDescent="0.25">
      <c r="A2137">
        <v>95825</v>
      </c>
      <c r="B2137" t="s">
        <v>22</v>
      </c>
      <c r="C2137" s="10">
        <v>1</v>
      </c>
      <c r="D2137" s="11">
        <v>12</v>
      </c>
    </row>
    <row r="2138" spans="1:4" x14ac:dyDescent="0.25">
      <c r="A2138">
        <v>95826</v>
      </c>
      <c r="B2138" t="s">
        <v>22</v>
      </c>
      <c r="C2138" s="10">
        <v>1</v>
      </c>
      <c r="D2138" s="11">
        <v>12</v>
      </c>
    </row>
    <row r="2139" spans="1:4" x14ac:dyDescent="0.25">
      <c r="A2139">
        <v>95827</v>
      </c>
      <c r="B2139" t="s">
        <v>22</v>
      </c>
      <c r="C2139" s="10">
        <v>1</v>
      </c>
      <c r="D2139" s="11">
        <v>12</v>
      </c>
    </row>
    <row r="2140" spans="1:4" x14ac:dyDescent="0.25">
      <c r="A2140">
        <v>95828</v>
      </c>
      <c r="B2140" t="s">
        <v>22</v>
      </c>
      <c r="C2140" s="10">
        <v>1</v>
      </c>
      <c r="D2140" s="11">
        <v>12</v>
      </c>
    </row>
    <row r="2141" spans="1:4" x14ac:dyDescent="0.25">
      <c r="A2141">
        <v>95829</v>
      </c>
      <c r="B2141" t="s">
        <v>22</v>
      </c>
      <c r="C2141" s="10">
        <v>1</v>
      </c>
      <c r="D2141" s="11">
        <v>12</v>
      </c>
    </row>
    <row r="2142" spans="1:4" x14ac:dyDescent="0.25">
      <c r="A2142">
        <v>95830</v>
      </c>
      <c r="B2142" t="s">
        <v>22</v>
      </c>
      <c r="C2142" s="10">
        <v>0.88993612596615468</v>
      </c>
      <c r="D2142" s="11">
        <v>12</v>
      </c>
    </row>
    <row r="2143" spans="1:4" x14ac:dyDescent="0.25">
      <c r="A2143">
        <v>95830</v>
      </c>
      <c r="B2143" t="s">
        <v>24</v>
      </c>
      <c r="C2143" s="10">
        <v>0.11006387403384539</v>
      </c>
      <c r="D2143" s="11">
        <v>12</v>
      </c>
    </row>
    <row r="2144" spans="1:4" x14ac:dyDescent="0.25">
      <c r="A2144">
        <v>95831</v>
      </c>
      <c r="B2144" t="s">
        <v>22</v>
      </c>
      <c r="C2144" s="10">
        <v>1</v>
      </c>
      <c r="D2144" s="11">
        <v>12</v>
      </c>
    </row>
    <row r="2145" spans="1:4" x14ac:dyDescent="0.25">
      <c r="A2145">
        <v>95832</v>
      </c>
      <c r="B2145" t="s">
        <v>22</v>
      </c>
      <c r="C2145" s="10">
        <v>1</v>
      </c>
      <c r="D2145" s="11">
        <v>12</v>
      </c>
    </row>
    <row r="2146" spans="1:4" x14ac:dyDescent="0.25">
      <c r="A2146">
        <v>95833</v>
      </c>
      <c r="B2146" t="s">
        <v>22</v>
      </c>
      <c r="C2146" s="10">
        <v>1</v>
      </c>
      <c r="D2146" s="11">
        <v>12</v>
      </c>
    </row>
    <row r="2147" spans="1:4" x14ac:dyDescent="0.25">
      <c r="A2147">
        <v>95834</v>
      </c>
      <c r="B2147" t="s">
        <v>22</v>
      </c>
      <c r="C2147" s="10">
        <v>1</v>
      </c>
      <c r="D2147" s="11">
        <v>12</v>
      </c>
    </row>
    <row r="2148" spans="1:4" x14ac:dyDescent="0.25">
      <c r="A2148">
        <v>95835</v>
      </c>
      <c r="B2148" t="s">
        <v>22</v>
      </c>
      <c r="C2148" s="10">
        <v>1</v>
      </c>
      <c r="D2148" s="11">
        <v>12</v>
      </c>
    </row>
    <row r="2149" spans="1:4" x14ac:dyDescent="0.25">
      <c r="A2149" s="58">
        <v>95836</v>
      </c>
      <c r="B2149" s="58" t="s">
        <v>20</v>
      </c>
      <c r="C2149" s="10" t="s">
        <v>130</v>
      </c>
    </row>
    <row r="2150" spans="1:4" x14ac:dyDescent="0.25">
      <c r="A2150">
        <v>95837</v>
      </c>
      <c r="B2150" t="s">
        <v>22</v>
      </c>
      <c r="C2150" s="10">
        <v>1</v>
      </c>
      <c r="D2150" s="11">
        <v>12</v>
      </c>
    </row>
    <row r="2151" spans="1:4" x14ac:dyDescent="0.25">
      <c r="A2151">
        <v>95838</v>
      </c>
      <c r="B2151" t="s">
        <v>22</v>
      </c>
      <c r="C2151" s="10">
        <v>1</v>
      </c>
      <c r="D2151" s="11">
        <v>12</v>
      </c>
    </row>
    <row r="2152" spans="1:4" x14ac:dyDescent="0.25">
      <c r="A2152" s="58">
        <v>95840</v>
      </c>
      <c r="B2152" s="58" t="s">
        <v>22</v>
      </c>
      <c r="C2152" s="10" t="s">
        <v>130</v>
      </c>
    </row>
    <row r="2153" spans="1:4" x14ac:dyDescent="0.25">
      <c r="A2153">
        <v>95841</v>
      </c>
      <c r="B2153" t="s">
        <v>22</v>
      </c>
      <c r="C2153" s="10">
        <v>1</v>
      </c>
      <c r="D2153" s="11">
        <v>12</v>
      </c>
    </row>
    <row r="2154" spans="1:4" x14ac:dyDescent="0.25">
      <c r="A2154">
        <v>95842</v>
      </c>
      <c r="B2154" t="s">
        <v>22</v>
      </c>
      <c r="C2154" s="10">
        <v>1</v>
      </c>
      <c r="D2154" s="11">
        <v>12</v>
      </c>
    </row>
    <row r="2155" spans="1:4" x14ac:dyDescent="0.25">
      <c r="A2155">
        <v>95843</v>
      </c>
      <c r="B2155" t="s">
        <v>22</v>
      </c>
      <c r="C2155" s="10">
        <v>1</v>
      </c>
      <c r="D2155" s="11">
        <v>12</v>
      </c>
    </row>
    <row r="2156" spans="1:4" x14ac:dyDescent="0.25">
      <c r="A2156" s="58">
        <v>95851</v>
      </c>
      <c r="B2156" s="58" t="s">
        <v>22</v>
      </c>
      <c r="C2156" s="10" t="s">
        <v>130</v>
      </c>
    </row>
    <row r="2157" spans="1:4" x14ac:dyDescent="0.25">
      <c r="A2157" s="58">
        <v>95852</v>
      </c>
      <c r="B2157" s="58" t="s">
        <v>22</v>
      </c>
      <c r="C2157" s="10" t="s">
        <v>130</v>
      </c>
    </row>
    <row r="2158" spans="1:4" x14ac:dyDescent="0.25">
      <c r="A2158" s="58">
        <v>95853</v>
      </c>
      <c r="B2158" s="58" t="s">
        <v>22</v>
      </c>
      <c r="C2158" s="10" t="s">
        <v>130</v>
      </c>
    </row>
    <row r="2159" spans="1:4" x14ac:dyDescent="0.25">
      <c r="A2159" s="58">
        <v>95860</v>
      </c>
      <c r="B2159" s="58" t="s">
        <v>22</v>
      </c>
      <c r="C2159" s="10" t="s">
        <v>130</v>
      </c>
    </row>
    <row r="2160" spans="1:4" x14ac:dyDescent="0.25">
      <c r="A2160">
        <v>95864</v>
      </c>
      <c r="B2160" t="s">
        <v>22</v>
      </c>
      <c r="C2160" s="10">
        <v>1</v>
      </c>
      <c r="D2160" s="11">
        <v>12</v>
      </c>
    </row>
    <row r="2161" spans="1:4" x14ac:dyDescent="0.25">
      <c r="A2161" s="58">
        <v>95865</v>
      </c>
      <c r="B2161" s="58" t="s">
        <v>22</v>
      </c>
      <c r="C2161" s="10" t="s">
        <v>130</v>
      </c>
    </row>
    <row r="2162" spans="1:4" x14ac:dyDescent="0.25">
      <c r="A2162" s="58">
        <v>95866</v>
      </c>
      <c r="B2162" s="58" t="s">
        <v>22</v>
      </c>
      <c r="C2162" s="10" t="s">
        <v>130</v>
      </c>
    </row>
    <row r="2163" spans="1:4" x14ac:dyDescent="0.25">
      <c r="A2163" s="58">
        <v>95867</v>
      </c>
      <c r="B2163" s="58" t="s">
        <v>22</v>
      </c>
      <c r="C2163" s="10" t="s">
        <v>130</v>
      </c>
    </row>
    <row r="2164" spans="1:4" x14ac:dyDescent="0.25">
      <c r="A2164" s="58">
        <v>95887</v>
      </c>
      <c r="B2164" s="58" t="s">
        <v>22</v>
      </c>
      <c r="C2164" s="10" t="s">
        <v>130</v>
      </c>
    </row>
    <row r="2165" spans="1:4" x14ac:dyDescent="0.25">
      <c r="A2165" s="58">
        <v>95894</v>
      </c>
      <c r="B2165" s="58" t="s">
        <v>22</v>
      </c>
      <c r="C2165" s="10" t="s">
        <v>130</v>
      </c>
    </row>
    <row r="2166" spans="1:4" x14ac:dyDescent="0.25">
      <c r="A2166" s="58">
        <v>95899</v>
      </c>
      <c r="B2166" s="58" t="s">
        <v>22</v>
      </c>
      <c r="C2166" s="10" t="s">
        <v>130</v>
      </c>
    </row>
    <row r="2167" spans="1:4" x14ac:dyDescent="0.25">
      <c r="A2167">
        <v>95901</v>
      </c>
      <c r="B2167" t="s">
        <v>22</v>
      </c>
      <c r="C2167" s="10">
        <v>1</v>
      </c>
      <c r="D2167" s="11">
        <v>11</v>
      </c>
    </row>
    <row r="2168" spans="1:4" x14ac:dyDescent="0.25">
      <c r="A2168">
        <v>95903</v>
      </c>
      <c r="B2168" t="s">
        <v>22</v>
      </c>
      <c r="C2168" s="10">
        <v>1</v>
      </c>
      <c r="D2168" s="11">
        <v>11</v>
      </c>
    </row>
    <row r="2169" spans="1:4" x14ac:dyDescent="0.25">
      <c r="A2169">
        <v>95910</v>
      </c>
      <c r="B2169" t="s">
        <v>22</v>
      </c>
      <c r="C2169" s="10">
        <v>1</v>
      </c>
      <c r="D2169" s="11">
        <v>16</v>
      </c>
    </row>
    <row r="2170" spans="1:4" x14ac:dyDescent="0.25">
      <c r="A2170">
        <v>95912</v>
      </c>
      <c r="B2170" t="s">
        <v>22</v>
      </c>
      <c r="C2170" s="10">
        <v>1</v>
      </c>
      <c r="D2170" s="11">
        <v>11</v>
      </c>
    </row>
    <row r="2171" spans="1:4" x14ac:dyDescent="0.25">
      <c r="A2171" s="58">
        <v>95913</v>
      </c>
      <c r="B2171" s="58" t="s">
        <v>20</v>
      </c>
      <c r="C2171" s="10" t="s">
        <v>130</v>
      </c>
    </row>
    <row r="2172" spans="1:4" x14ac:dyDescent="0.25">
      <c r="A2172">
        <v>95914</v>
      </c>
      <c r="B2172" t="s">
        <v>22</v>
      </c>
      <c r="C2172" s="10">
        <v>1</v>
      </c>
      <c r="D2172" s="11">
        <v>11</v>
      </c>
    </row>
    <row r="2173" spans="1:4" x14ac:dyDescent="0.25">
      <c r="A2173">
        <v>95915</v>
      </c>
      <c r="B2173" t="s">
        <v>22</v>
      </c>
      <c r="C2173" s="10">
        <v>1</v>
      </c>
      <c r="D2173" s="11">
        <v>16</v>
      </c>
    </row>
    <row r="2174" spans="1:4" x14ac:dyDescent="0.25">
      <c r="A2174">
        <v>95916</v>
      </c>
      <c r="B2174" t="s">
        <v>22</v>
      </c>
      <c r="C2174" s="10">
        <v>1</v>
      </c>
      <c r="D2174" s="11">
        <v>16</v>
      </c>
    </row>
    <row r="2175" spans="1:4" x14ac:dyDescent="0.25">
      <c r="A2175">
        <v>95917</v>
      </c>
      <c r="B2175" t="s">
        <v>22</v>
      </c>
      <c r="C2175" s="10">
        <v>1</v>
      </c>
      <c r="D2175" s="11">
        <v>11</v>
      </c>
    </row>
    <row r="2176" spans="1:4" x14ac:dyDescent="0.25">
      <c r="A2176">
        <v>95918</v>
      </c>
      <c r="B2176" t="s">
        <v>22</v>
      </c>
      <c r="C2176" s="10">
        <v>1</v>
      </c>
      <c r="D2176" s="11">
        <v>11</v>
      </c>
    </row>
    <row r="2177" spans="1:4" x14ac:dyDescent="0.25">
      <c r="A2177">
        <v>95919</v>
      </c>
      <c r="B2177" t="s">
        <v>22</v>
      </c>
      <c r="C2177" s="10">
        <v>1</v>
      </c>
      <c r="D2177" s="11">
        <v>11</v>
      </c>
    </row>
    <row r="2178" spans="1:4" x14ac:dyDescent="0.25">
      <c r="A2178">
        <v>95920</v>
      </c>
      <c r="B2178" t="s">
        <v>22</v>
      </c>
      <c r="C2178" s="10">
        <v>1</v>
      </c>
      <c r="D2178" s="11">
        <v>11</v>
      </c>
    </row>
    <row r="2179" spans="1:4" x14ac:dyDescent="0.25">
      <c r="A2179">
        <v>95922</v>
      </c>
      <c r="B2179" t="s">
        <v>22</v>
      </c>
      <c r="C2179" s="10">
        <v>1</v>
      </c>
      <c r="D2179" s="11">
        <v>16</v>
      </c>
    </row>
    <row r="2180" spans="1:4" x14ac:dyDescent="0.25">
      <c r="A2180">
        <v>95923</v>
      </c>
      <c r="B2180" t="s">
        <v>22</v>
      </c>
      <c r="C2180" s="10">
        <v>1</v>
      </c>
      <c r="D2180" s="11">
        <v>16</v>
      </c>
    </row>
    <row r="2181" spans="1:4" x14ac:dyDescent="0.25">
      <c r="A2181" s="58">
        <v>95924</v>
      </c>
      <c r="B2181" s="58" t="s">
        <v>22</v>
      </c>
      <c r="C2181" s="10" t="s">
        <v>130</v>
      </c>
    </row>
    <row r="2182" spans="1:4" x14ac:dyDescent="0.25">
      <c r="A2182">
        <v>95925</v>
      </c>
      <c r="B2182" t="s">
        <v>22</v>
      </c>
      <c r="C2182" s="10">
        <v>1</v>
      </c>
      <c r="D2182" s="11">
        <v>16</v>
      </c>
    </row>
    <row r="2183" spans="1:4" x14ac:dyDescent="0.25">
      <c r="A2183">
        <v>95926</v>
      </c>
      <c r="B2183" t="s">
        <v>22</v>
      </c>
      <c r="C2183" s="10">
        <v>1</v>
      </c>
      <c r="D2183" s="11">
        <v>11</v>
      </c>
    </row>
    <row r="2184" spans="1:4" x14ac:dyDescent="0.25">
      <c r="A2184" s="58">
        <v>95927</v>
      </c>
      <c r="B2184" s="58" t="s">
        <v>22</v>
      </c>
      <c r="C2184" s="10" t="s">
        <v>130</v>
      </c>
    </row>
    <row r="2185" spans="1:4" x14ac:dyDescent="0.25">
      <c r="A2185">
        <v>95928</v>
      </c>
      <c r="B2185" t="s">
        <v>22</v>
      </c>
      <c r="C2185" s="10">
        <v>1</v>
      </c>
      <c r="D2185" s="11">
        <v>11</v>
      </c>
    </row>
    <row r="2186" spans="1:4" x14ac:dyDescent="0.25">
      <c r="A2186" s="58">
        <v>95929</v>
      </c>
      <c r="B2186" s="58" t="s">
        <v>22</v>
      </c>
      <c r="C2186" s="10" t="s">
        <v>130</v>
      </c>
    </row>
    <row r="2187" spans="1:4" x14ac:dyDescent="0.25">
      <c r="A2187">
        <v>95930</v>
      </c>
      <c r="B2187" t="s">
        <v>22</v>
      </c>
      <c r="C2187" s="10">
        <v>1</v>
      </c>
      <c r="D2187" s="11">
        <v>16</v>
      </c>
    </row>
    <row r="2188" spans="1:4" x14ac:dyDescent="0.25">
      <c r="A2188">
        <v>95932</v>
      </c>
      <c r="B2188" t="s">
        <v>22</v>
      </c>
      <c r="C2188" s="10">
        <v>1</v>
      </c>
      <c r="D2188" s="11">
        <v>11</v>
      </c>
    </row>
    <row r="2189" spans="1:4" x14ac:dyDescent="0.25">
      <c r="A2189">
        <v>95934</v>
      </c>
      <c r="B2189" t="s">
        <v>22</v>
      </c>
      <c r="C2189" s="10">
        <v>1</v>
      </c>
      <c r="D2189" s="11">
        <v>16</v>
      </c>
    </row>
    <row r="2190" spans="1:4" x14ac:dyDescent="0.25">
      <c r="A2190">
        <v>95935</v>
      </c>
      <c r="B2190" t="s">
        <v>22</v>
      </c>
      <c r="C2190" s="10">
        <v>1</v>
      </c>
      <c r="D2190" s="11">
        <v>11</v>
      </c>
    </row>
    <row r="2191" spans="1:4" x14ac:dyDescent="0.25">
      <c r="A2191">
        <v>95936</v>
      </c>
      <c r="B2191" t="s">
        <v>22</v>
      </c>
      <c r="C2191" s="10">
        <v>1</v>
      </c>
      <c r="D2191" s="11">
        <v>16</v>
      </c>
    </row>
    <row r="2192" spans="1:4" x14ac:dyDescent="0.25">
      <c r="A2192">
        <v>95937</v>
      </c>
      <c r="B2192" t="s">
        <v>22</v>
      </c>
      <c r="C2192" s="10">
        <v>1</v>
      </c>
      <c r="D2192" s="11">
        <v>12</v>
      </c>
    </row>
    <row r="2193" spans="1:4" x14ac:dyDescent="0.25">
      <c r="A2193">
        <v>95938</v>
      </c>
      <c r="B2193" t="s">
        <v>22</v>
      </c>
      <c r="C2193" s="10">
        <v>1</v>
      </c>
      <c r="D2193" s="11">
        <v>11</v>
      </c>
    </row>
    <row r="2194" spans="1:4" x14ac:dyDescent="0.25">
      <c r="A2194">
        <v>95939</v>
      </c>
      <c r="B2194" t="s">
        <v>22</v>
      </c>
      <c r="C2194" s="10">
        <v>0.90828590410928689</v>
      </c>
      <c r="D2194" s="11">
        <v>11</v>
      </c>
    </row>
    <row r="2195" spans="1:4" x14ac:dyDescent="0.25">
      <c r="A2195">
        <v>95939</v>
      </c>
      <c r="B2195" t="s">
        <v>20</v>
      </c>
      <c r="C2195" s="10">
        <v>9.171409589071311E-2</v>
      </c>
      <c r="D2195" s="11">
        <v>11</v>
      </c>
    </row>
    <row r="2196" spans="1:4" x14ac:dyDescent="0.25">
      <c r="A2196" s="58">
        <v>95940</v>
      </c>
      <c r="B2196" s="58" t="s">
        <v>22</v>
      </c>
      <c r="C2196" s="10" t="s">
        <v>130</v>
      </c>
    </row>
    <row r="2197" spans="1:4" x14ac:dyDescent="0.25">
      <c r="A2197">
        <v>95941</v>
      </c>
      <c r="B2197" t="s">
        <v>22</v>
      </c>
      <c r="C2197" s="10">
        <v>1</v>
      </c>
      <c r="D2197" s="11">
        <v>16</v>
      </c>
    </row>
    <row r="2198" spans="1:4" x14ac:dyDescent="0.25">
      <c r="A2198">
        <v>95942</v>
      </c>
      <c r="B2198" t="s">
        <v>22</v>
      </c>
      <c r="C2198" s="10">
        <v>1</v>
      </c>
      <c r="D2198" s="11">
        <v>16</v>
      </c>
    </row>
    <row r="2199" spans="1:4" x14ac:dyDescent="0.25">
      <c r="A2199">
        <v>95943</v>
      </c>
      <c r="B2199" t="s">
        <v>22</v>
      </c>
      <c r="C2199" s="10">
        <v>1</v>
      </c>
      <c r="D2199" s="11">
        <v>11</v>
      </c>
    </row>
    <row r="2200" spans="1:4" x14ac:dyDescent="0.25">
      <c r="A2200">
        <v>95944</v>
      </c>
      <c r="B2200" t="s">
        <v>22</v>
      </c>
      <c r="C2200" s="10">
        <v>1</v>
      </c>
      <c r="D2200" s="11">
        <v>16</v>
      </c>
    </row>
    <row r="2201" spans="1:4" x14ac:dyDescent="0.25">
      <c r="A2201">
        <v>95945</v>
      </c>
      <c r="B2201" t="s">
        <v>22</v>
      </c>
      <c r="C2201" s="10">
        <v>1</v>
      </c>
      <c r="D2201" s="11">
        <v>11</v>
      </c>
    </row>
    <row r="2202" spans="1:4" x14ac:dyDescent="0.25">
      <c r="A2202">
        <v>95946</v>
      </c>
      <c r="B2202" t="s">
        <v>22</v>
      </c>
      <c r="C2202" s="10">
        <v>1</v>
      </c>
      <c r="D2202" s="11">
        <v>11</v>
      </c>
    </row>
    <row r="2203" spans="1:4" x14ac:dyDescent="0.25">
      <c r="A2203">
        <v>95947</v>
      </c>
      <c r="B2203" t="s">
        <v>22</v>
      </c>
      <c r="C2203" s="10">
        <v>0.99716753833012284</v>
      </c>
      <c r="D2203" s="11">
        <v>16</v>
      </c>
    </row>
    <row r="2204" spans="1:4" x14ac:dyDescent="0.25">
      <c r="A2204">
        <v>95947</v>
      </c>
      <c r="B2204" t="s">
        <v>21</v>
      </c>
      <c r="C2204" s="10">
        <v>2.8324616698772041E-3</v>
      </c>
      <c r="D2204" s="11">
        <v>16</v>
      </c>
    </row>
    <row r="2205" spans="1:4" x14ac:dyDescent="0.25">
      <c r="A2205">
        <v>95948</v>
      </c>
      <c r="B2205" t="s">
        <v>22</v>
      </c>
      <c r="C2205" s="10">
        <v>1</v>
      </c>
      <c r="D2205" s="11">
        <v>11</v>
      </c>
    </row>
    <row r="2206" spans="1:4" x14ac:dyDescent="0.25">
      <c r="A2206">
        <v>95949</v>
      </c>
      <c r="B2206" t="s">
        <v>22</v>
      </c>
      <c r="C2206" s="10">
        <v>1</v>
      </c>
      <c r="D2206" s="11">
        <v>11</v>
      </c>
    </row>
    <row r="2207" spans="1:4" x14ac:dyDescent="0.25">
      <c r="A2207">
        <v>95950</v>
      </c>
      <c r="B2207" t="s">
        <v>22</v>
      </c>
      <c r="C2207" s="10">
        <v>1</v>
      </c>
      <c r="D2207" s="11">
        <v>11</v>
      </c>
    </row>
    <row r="2208" spans="1:4" x14ac:dyDescent="0.25">
      <c r="A2208">
        <v>95951</v>
      </c>
      <c r="B2208" t="s">
        <v>22</v>
      </c>
      <c r="C2208" s="10">
        <v>1</v>
      </c>
      <c r="D2208" s="11">
        <v>11</v>
      </c>
    </row>
    <row r="2209" spans="1:4" x14ac:dyDescent="0.25">
      <c r="A2209">
        <v>95953</v>
      </c>
      <c r="B2209" t="s">
        <v>22</v>
      </c>
      <c r="C2209" s="10">
        <v>1</v>
      </c>
      <c r="D2209" s="11">
        <v>11</v>
      </c>
    </row>
    <row r="2210" spans="1:4" x14ac:dyDescent="0.25">
      <c r="A2210">
        <v>95954</v>
      </c>
      <c r="B2210" t="s">
        <v>22</v>
      </c>
      <c r="C2210" s="10">
        <v>1</v>
      </c>
      <c r="D2210" s="11">
        <v>16</v>
      </c>
    </row>
    <row r="2211" spans="1:4" x14ac:dyDescent="0.25">
      <c r="A2211">
        <v>95955</v>
      </c>
      <c r="B2211" t="s">
        <v>22</v>
      </c>
      <c r="C2211" s="10">
        <v>1</v>
      </c>
      <c r="D2211" s="11">
        <v>11</v>
      </c>
    </row>
    <row r="2212" spans="1:4" x14ac:dyDescent="0.25">
      <c r="A2212">
        <v>95956</v>
      </c>
      <c r="B2212" t="s">
        <v>22</v>
      </c>
      <c r="C2212" s="10">
        <v>1</v>
      </c>
      <c r="D2212" s="11">
        <v>16</v>
      </c>
    </row>
    <row r="2213" spans="1:4" x14ac:dyDescent="0.25">
      <c r="A2213">
        <v>95957</v>
      </c>
      <c r="B2213" t="s">
        <v>22</v>
      </c>
      <c r="C2213" s="10">
        <v>1</v>
      </c>
      <c r="D2213" s="11">
        <v>11</v>
      </c>
    </row>
    <row r="2214" spans="1:4" x14ac:dyDescent="0.25">
      <c r="A2214" s="58">
        <v>95958</v>
      </c>
      <c r="B2214" s="58" t="s">
        <v>20</v>
      </c>
      <c r="C2214" s="10" t="s">
        <v>130</v>
      </c>
    </row>
    <row r="2215" spans="1:4" x14ac:dyDescent="0.25">
      <c r="A2215">
        <v>95959</v>
      </c>
      <c r="B2215" t="s">
        <v>22</v>
      </c>
      <c r="C2215" s="10">
        <v>1</v>
      </c>
      <c r="D2215" s="11">
        <v>11</v>
      </c>
    </row>
    <row r="2216" spans="1:4" x14ac:dyDescent="0.25">
      <c r="A2216">
        <v>95960</v>
      </c>
      <c r="B2216" t="s">
        <v>22</v>
      </c>
      <c r="C2216" s="10">
        <v>1</v>
      </c>
      <c r="D2216" s="11">
        <v>16</v>
      </c>
    </row>
    <row r="2217" spans="1:4" x14ac:dyDescent="0.25">
      <c r="A2217">
        <v>95961</v>
      </c>
      <c r="B2217" t="s">
        <v>22</v>
      </c>
      <c r="C2217" s="10">
        <v>1</v>
      </c>
      <c r="D2217" s="11">
        <v>11</v>
      </c>
    </row>
    <row r="2218" spans="1:4" x14ac:dyDescent="0.25">
      <c r="A2218">
        <v>95962</v>
      </c>
      <c r="B2218" t="s">
        <v>22</v>
      </c>
      <c r="C2218" s="10">
        <v>1</v>
      </c>
      <c r="D2218" s="11">
        <v>11</v>
      </c>
    </row>
    <row r="2219" spans="1:4" x14ac:dyDescent="0.25">
      <c r="A2219">
        <v>95963</v>
      </c>
      <c r="B2219" t="s">
        <v>22</v>
      </c>
      <c r="C2219" s="10">
        <v>1</v>
      </c>
      <c r="D2219" s="11">
        <v>11</v>
      </c>
    </row>
    <row r="2220" spans="1:4" x14ac:dyDescent="0.25">
      <c r="A2220">
        <v>95965</v>
      </c>
      <c r="B2220" t="s">
        <v>22</v>
      </c>
      <c r="C2220" s="10">
        <v>1</v>
      </c>
      <c r="D2220" s="11">
        <v>11</v>
      </c>
    </row>
    <row r="2221" spans="1:4" x14ac:dyDescent="0.25">
      <c r="A2221">
        <v>95966</v>
      </c>
      <c r="B2221" t="s">
        <v>22</v>
      </c>
      <c r="C2221" s="10">
        <v>1</v>
      </c>
      <c r="D2221" s="11">
        <v>11</v>
      </c>
    </row>
    <row r="2222" spans="1:4" x14ac:dyDescent="0.25">
      <c r="A2222" s="58">
        <v>95967</v>
      </c>
      <c r="B2222" s="58" t="s">
        <v>22</v>
      </c>
      <c r="C2222" s="10" t="s">
        <v>130</v>
      </c>
    </row>
    <row r="2223" spans="1:4" x14ac:dyDescent="0.25">
      <c r="A2223">
        <v>95968</v>
      </c>
      <c r="B2223" t="s">
        <v>22</v>
      </c>
      <c r="C2223" s="10">
        <v>1</v>
      </c>
      <c r="D2223" s="11">
        <v>11</v>
      </c>
    </row>
    <row r="2224" spans="1:4" x14ac:dyDescent="0.25">
      <c r="A2224">
        <v>95969</v>
      </c>
      <c r="B2224" t="s">
        <v>22</v>
      </c>
      <c r="C2224" s="10">
        <v>1</v>
      </c>
      <c r="D2224" s="11">
        <v>11</v>
      </c>
    </row>
    <row r="2225" spans="1:4" x14ac:dyDescent="0.25">
      <c r="A2225">
        <v>95970</v>
      </c>
      <c r="B2225" t="s">
        <v>22</v>
      </c>
      <c r="C2225" s="10">
        <v>1</v>
      </c>
      <c r="D2225" s="11">
        <v>11</v>
      </c>
    </row>
    <row r="2226" spans="1:4" x14ac:dyDescent="0.25">
      <c r="A2226">
        <v>95971</v>
      </c>
      <c r="B2226" t="s">
        <v>22</v>
      </c>
      <c r="C2226" s="10">
        <v>1</v>
      </c>
      <c r="D2226" s="11">
        <v>16</v>
      </c>
    </row>
    <row r="2227" spans="1:4" x14ac:dyDescent="0.25">
      <c r="A2227" s="58">
        <v>95972</v>
      </c>
      <c r="B2227" s="58" t="s">
        <v>20</v>
      </c>
      <c r="C2227" s="10" t="s">
        <v>130</v>
      </c>
    </row>
    <row r="2228" spans="1:4" x14ac:dyDescent="0.25">
      <c r="A2228">
        <v>95973</v>
      </c>
      <c r="B2228" t="s">
        <v>22</v>
      </c>
      <c r="C2228" s="10">
        <v>1</v>
      </c>
      <c r="D2228" s="11">
        <v>11</v>
      </c>
    </row>
    <row r="2229" spans="1:4" x14ac:dyDescent="0.25">
      <c r="A2229">
        <v>95974</v>
      </c>
      <c r="B2229" t="s">
        <v>22</v>
      </c>
      <c r="C2229" s="10">
        <v>1</v>
      </c>
      <c r="D2229" s="11">
        <v>11</v>
      </c>
    </row>
    <row r="2230" spans="1:4" x14ac:dyDescent="0.25">
      <c r="A2230">
        <v>95975</v>
      </c>
      <c r="B2230" t="s">
        <v>22</v>
      </c>
      <c r="C2230" s="10">
        <v>1</v>
      </c>
      <c r="D2230" s="11">
        <v>11</v>
      </c>
    </row>
    <row r="2231" spans="1:4" x14ac:dyDescent="0.25">
      <c r="A2231" s="58">
        <v>95976</v>
      </c>
      <c r="B2231" s="58" t="s">
        <v>22</v>
      </c>
      <c r="C2231" s="10" t="s">
        <v>130</v>
      </c>
    </row>
    <row r="2232" spans="1:4" x14ac:dyDescent="0.25">
      <c r="A2232">
        <v>95977</v>
      </c>
      <c r="B2232" t="s">
        <v>22</v>
      </c>
      <c r="C2232" s="10">
        <v>1</v>
      </c>
      <c r="D2232" s="11">
        <v>11</v>
      </c>
    </row>
    <row r="2233" spans="1:4" x14ac:dyDescent="0.25">
      <c r="A2233">
        <v>95978</v>
      </c>
      <c r="B2233" t="s">
        <v>22</v>
      </c>
      <c r="C2233" s="10">
        <v>1</v>
      </c>
      <c r="D2233" s="11">
        <v>16</v>
      </c>
    </row>
    <row r="2234" spans="1:4" x14ac:dyDescent="0.25">
      <c r="A2234">
        <v>95979</v>
      </c>
      <c r="B2234" t="s">
        <v>22</v>
      </c>
      <c r="C2234" s="10">
        <v>0.99984435064818356</v>
      </c>
      <c r="D2234" s="11">
        <v>11</v>
      </c>
    </row>
    <row r="2235" spans="1:4" x14ac:dyDescent="0.25">
      <c r="A2235">
        <v>95979</v>
      </c>
      <c r="B2235" t="s">
        <v>20</v>
      </c>
      <c r="C2235" s="10">
        <v>1.5564935181646404E-4</v>
      </c>
      <c r="D2235" s="11">
        <v>11</v>
      </c>
    </row>
    <row r="2236" spans="1:4" x14ac:dyDescent="0.25">
      <c r="A2236" s="58">
        <v>95980</v>
      </c>
      <c r="B2236" s="58" t="s">
        <v>20</v>
      </c>
      <c r="C2236" s="10" t="s">
        <v>130</v>
      </c>
    </row>
    <row r="2237" spans="1:4" x14ac:dyDescent="0.25">
      <c r="A2237">
        <v>95981</v>
      </c>
      <c r="B2237" t="s">
        <v>22</v>
      </c>
      <c r="C2237" s="10">
        <v>1</v>
      </c>
      <c r="D2237" s="11">
        <v>16</v>
      </c>
    </row>
    <row r="2238" spans="1:4" x14ac:dyDescent="0.25">
      <c r="A2238">
        <v>95982</v>
      </c>
      <c r="B2238" t="s">
        <v>22</v>
      </c>
      <c r="C2238" s="10">
        <v>1</v>
      </c>
      <c r="D2238" s="11">
        <v>11</v>
      </c>
    </row>
    <row r="2239" spans="1:4" x14ac:dyDescent="0.25">
      <c r="A2239">
        <v>95983</v>
      </c>
      <c r="B2239" t="s">
        <v>22</v>
      </c>
      <c r="C2239" s="10">
        <v>1</v>
      </c>
      <c r="D2239" s="11">
        <v>16</v>
      </c>
    </row>
    <row r="2240" spans="1:4" x14ac:dyDescent="0.25">
      <c r="A2240">
        <v>95984</v>
      </c>
      <c r="B2240" t="s">
        <v>22</v>
      </c>
      <c r="C2240" s="10">
        <v>1</v>
      </c>
      <c r="D2240" s="11">
        <v>16</v>
      </c>
    </row>
    <row r="2241" spans="1:4" x14ac:dyDescent="0.25">
      <c r="A2241">
        <v>95986</v>
      </c>
      <c r="B2241" t="s">
        <v>22</v>
      </c>
      <c r="C2241" s="10">
        <v>1</v>
      </c>
      <c r="D2241" s="11">
        <v>16</v>
      </c>
    </row>
    <row r="2242" spans="1:4" x14ac:dyDescent="0.25">
      <c r="A2242">
        <v>95987</v>
      </c>
      <c r="B2242" t="s">
        <v>22</v>
      </c>
      <c r="C2242" s="10">
        <v>1</v>
      </c>
      <c r="D2242" s="11">
        <v>11</v>
      </c>
    </row>
    <row r="2243" spans="1:4" x14ac:dyDescent="0.25">
      <c r="A2243">
        <v>95988</v>
      </c>
      <c r="B2243" t="s">
        <v>22</v>
      </c>
      <c r="C2243" s="10">
        <v>1</v>
      </c>
      <c r="D2243" s="11">
        <v>11</v>
      </c>
    </row>
    <row r="2244" spans="1:4" x14ac:dyDescent="0.25">
      <c r="A2244">
        <v>95991</v>
      </c>
      <c r="B2244" t="s">
        <v>22</v>
      </c>
      <c r="C2244" s="10">
        <v>1</v>
      </c>
      <c r="D2244" s="11">
        <v>11</v>
      </c>
    </row>
    <row r="2245" spans="1:4" x14ac:dyDescent="0.25">
      <c r="A2245" s="58">
        <v>95992</v>
      </c>
      <c r="B2245" s="58" t="s">
        <v>22</v>
      </c>
      <c r="C2245" s="10" t="s">
        <v>130</v>
      </c>
    </row>
    <row r="2246" spans="1:4" x14ac:dyDescent="0.25">
      <c r="A2246">
        <v>95993</v>
      </c>
      <c r="B2246" t="s">
        <v>22</v>
      </c>
      <c r="C2246" s="10">
        <v>1</v>
      </c>
      <c r="D2246" s="11">
        <v>11</v>
      </c>
    </row>
    <row r="2247" spans="1:4" x14ac:dyDescent="0.25">
      <c r="A2247">
        <v>96001</v>
      </c>
      <c r="B2247" t="s">
        <v>22</v>
      </c>
      <c r="C2247" s="10">
        <v>1</v>
      </c>
      <c r="D2247" s="11">
        <v>11</v>
      </c>
    </row>
    <row r="2248" spans="1:4" x14ac:dyDescent="0.25">
      <c r="A2248">
        <v>96002</v>
      </c>
      <c r="B2248" t="s">
        <v>22</v>
      </c>
      <c r="C2248" s="10">
        <v>1</v>
      </c>
      <c r="D2248" s="11">
        <v>11</v>
      </c>
    </row>
    <row r="2249" spans="1:4" x14ac:dyDescent="0.25">
      <c r="A2249">
        <v>96003</v>
      </c>
      <c r="B2249" t="s">
        <v>22</v>
      </c>
      <c r="C2249" s="10">
        <v>1</v>
      </c>
      <c r="D2249" s="11">
        <v>11</v>
      </c>
    </row>
    <row r="2250" spans="1:4" x14ac:dyDescent="0.25">
      <c r="A2250">
        <v>96006</v>
      </c>
      <c r="B2250" t="s">
        <v>22</v>
      </c>
      <c r="C2250" s="10">
        <v>1</v>
      </c>
      <c r="D2250" s="11">
        <v>16</v>
      </c>
    </row>
    <row r="2251" spans="1:4" x14ac:dyDescent="0.25">
      <c r="A2251">
        <v>96007</v>
      </c>
      <c r="B2251" t="s">
        <v>22</v>
      </c>
      <c r="C2251" s="10">
        <v>1</v>
      </c>
      <c r="D2251" s="11">
        <v>11</v>
      </c>
    </row>
    <row r="2252" spans="1:4" x14ac:dyDescent="0.25">
      <c r="A2252">
        <v>96008</v>
      </c>
      <c r="B2252" t="s">
        <v>22</v>
      </c>
      <c r="C2252" s="10">
        <v>1</v>
      </c>
      <c r="D2252" s="11">
        <v>11</v>
      </c>
    </row>
    <row r="2253" spans="1:4" x14ac:dyDescent="0.25">
      <c r="A2253">
        <v>96009</v>
      </c>
      <c r="B2253" t="s">
        <v>22</v>
      </c>
      <c r="C2253" s="10">
        <v>1</v>
      </c>
      <c r="D2253" s="11">
        <v>16</v>
      </c>
    </row>
    <row r="2254" spans="1:4" x14ac:dyDescent="0.25">
      <c r="A2254">
        <v>96010</v>
      </c>
      <c r="B2254" t="s">
        <v>20</v>
      </c>
      <c r="C2254" s="10">
        <v>1</v>
      </c>
      <c r="D2254" s="11">
        <v>16</v>
      </c>
    </row>
    <row r="2255" spans="1:4" x14ac:dyDescent="0.25">
      <c r="A2255">
        <v>96011</v>
      </c>
      <c r="B2255" t="s">
        <v>22</v>
      </c>
      <c r="C2255" s="10">
        <v>1</v>
      </c>
      <c r="D2255" s="11">
        <v>16</v>
      </c>
    </row>
    <row r="2256" spans="1:4" x14ac:dyDescent="0.25">
      <c r="A2256">
        <v>96013</v>
      </c>
      <c r="B2256" t="s">
        <v>22</v>
      </c>
      <c r="C2256" s="10">
        <v>1</v>
      </c>
      <c r="D2256" s="11">
        <v>16</v>
      </c>
    </row>
    <row r="2257" spans="1:4" x14ac:dyDescent="0.25">
      <c r="A2257">
        <v>96014</v>
      </c>
      <c r="B2257" t="s">
        <v>20</v>
      </c>
      <c r="C2257" s="10">
        <v>1</v>
      </c>
      <c r="D2257" s="11">
        <v>16</v>
      </c>
    </row>
    <row r="2258" spans="1:4" x14ac:dyDescent="0.25">
      <c r="A2258">
        <v>96015</v>
      </c>
      <c r="B2258" t="s">
        <v>22</v>
      </c>
      <c r="C2258" s="10">
        <v>0.84807683261786038</v>
      </c>
      <c r="D2258" s="11">
        <v>16</v>
      </c>
    </row>
    <row r="2259" spans="1:4" x14ac:dyDescent="0.25">
      <c r="A2259">
        <v>96015</v>
      </c>
      <c r="B2259" t="s">
        <v>20</v>
      </c>
      <c r="C2259" s="10">
        <v>0.15192316738213971</v>
      </c>
      <c r="D2259" s="11">
        <v>16</v>
      </c>
    </row>
    <row r="2260" spans="1:4" x14ac:dyDescent="0.25">
      <c r="A2260">
        <v>96016</v>
      </c>
      <c r="B2260" t="s">
        <v>22</v>
      </c>
      <c r="C2260" s="10">
        <v>1</v>
      </c>
      <c r="D2260" s="11">
        <v>16</v>
      </c>
    </row>
    <row r="2261" spans="1:4" x14ac:dyDescent="0.25">
      <c r="A2261">
        <v>96017</v>
      </c>
      <c r="B2261" t="s">
        <v>22</v>
      </c>
      <c r="C2261" s="10">
        <v>0.99936748959510235</v>
      </c>
      <c r="D2261" s="11">
        <v>16</v>
      </c>
    </row>
    <row r="2262" spans="1:4" x14ac:dyDescent="0.25">
      <c r="A2262">
        <v>96017</v>
      </c>
      <c r="B2262" t="s">
        <v>20</v>
      </c>
      <c r="C2262" s="10">
        <v>6.3251040489766214E-4</v>
      </c>
      <c r="D2262" s="11">
        <v>16</v>
      </c>
    </row>
    <row r="2263" spans="1:4" x14ac:dyDescent="0.25">
      <c r="A2263">
        <v>96019</v>
      </c>
      <c r="B2263" t="s">
        <v>22</v>
      </c>
      <c r="C2263" s="10">
        <v>1</v>
      </c>
      <c r="D2263" s="11">
        <v>11</v>
      </c>
    </row>
    <row r="2264" spans="1:4" x14ac:dyDescent="0.25">
      <c r="A2264">
        <v>96020</v>
      </c>
      <c r="B2264" t="s">
        <v>22</v>
      </c>
      <c r="C2264" s="10">
        <v>1</v>
      </c>
      <c r="D2264" s="11">
        <v>16</v>
      </c>
    </row>
    <row r="2265" spans="1:4" x14ac:dyDescent="0.25">
      <c r="A2265">
        <v>96021</v>
      </c>
      <c r="B2265" t="s">
        <v>22</v>
      </c>
      <c r="C2265" s="10">
        <v>1</v>
      </c>
      <c r="D2265" s="11">
        <v>11</v>
      </c>
    </row>
    <row r="2266" spans="1:4" x14ac:dyDescent="0.25">
      <c r="A2266">
        <v>96022</v>
      </c>
      <c r="B2266" t="s">
        <v>22</v>
      </c>
      <c r="C2266" s="10">
        <v>1</v>
      </c>
      <c r="D2266" s="11">
        <v>11</v>
      </c>
    </row>
    <row r="2267" spans="1:4" x14ac:dyDescent="0.25">
      <c r="A2267">
        <v>96023</v>
      </c>
      <c r="B2267" t="s">
        <v>20</v>
      </c>
      <c r="C2267" s="10">
        <v>1</v>
      </c>
      <c r="D2267" s="11">
        <v>16</v>
      </c>
    </row>
    <row r="2268" spans="1:4" x14ac:dyDescent="0.25">
      <c r="A2268">
        <v>96024</v>
      </c>
      <c r="B2268" t="s">
        <v>20</v>
      </c>
      <c r="C2268" s="10">
        <v>0.99966640108426641</v>
      </c>
      <c r="D2268" s="11">
        <v>16</v>
      </c>
    </row>
    <row r="2269" spans="1:4" x14ac:dyDescent="0.25">
      <c r="A2269">
        <v>96024</v>
      </c>
      <c r="B2269" t="s">
        <v>22</v>
      </c>
      <c r="C2269" s="10">
        <v>3.3359891573357735E-4</v>
      </c>
      <c r="D2269" s="11">
        <v>16</v>
      </c>
    </row>
    <row r="2270" spans="1:4" x14ac:dyDescent="0.25">
      <c r="A2270">
        <v>96025</v>
      </c>
      <c r="B2270" t="s">
        <v>22</v>
      </c>
      <c r="C2270" s="10">
        <v>0.99982806400677848</v>
      </c>
      <c r="D2270" s="11">
        <v>16</v>
      </c>
    </row>
    <row r="2271" spans="1:4" x14ac:dyDescent="0.25">
      <c r="A2271">
        <v>96025</v>
      </c>
      <c r="B2271" t="s">
        <v>20</v>
      </c>
      <c r="C2271" s="10">
        <v>1.7193599322146692E-4</v>
      </c>
      <c r="D2271" s="11">
        <v>16</v>
      </c>
    </row>
    <row r="2272" spans="1:4" x14ac:dyDescent="0.25">
      <c r="A2272">
        <v>96027</v>
      </c>
      <c r="B2272" t="s">
        <v>20</v>
      </c>
      <c r="C2272" s="10">
        <v>1</v>
      </c>
      <c r="D2272" s="11">
        <v>16</v>
      </c>
    </row>
    <row r="2273" spans="1:4" x14ac:dyDescent="0.25">
      <c r="A2273">
        <v>96028</v>
      </c>
      <c r="B2273" t="s">
        <v>22</v>
      </c>
      <c r="C2273" s="10">
        <v>1</v>
      </c>
      <c r="D2273" s="11">
        <v>16</v>
      </c>
    </row>
    <row r="2274" spans="1:4" x14ac:dyDescent="0.25">
      <c r="A2274">
        <v>96029</v>
      </c>
      <c r="B2274" t="s">
        <v>22</v>
      </c>
      <c r="C2274" s="10">
        <v>1</v>
      </c>
      <c r="D2274" s="11">
        <v>11</v>
      </c>
    </row>
    <row r="2275" spans="1:4" x14ac:dyDescent="0.25">
      <c r="A2275">
        <v>96031</v>
      </c>
      <c r="B2275" t="s">
        <v>20</v>
      </c>
      <c r="C2275" s="10">
        <v>1</v>
      </c>
      <c r="D2275" s="11">
        <v>16</v>
      </c>
    </row>
    <row r="2276" spans="1:4" x14ac:dyDescent="0.25">
      <c r="A2276">
        <v>96032</v>
      </c>
      <c r="B2276" t="s">
        <v>20</v>
      </c>
      <c r="C2276" s="10">
        <v>1</v>
      </c>
      <c r="D2276" s="11">
        <v>16</v>
      </c>
    </row>
    <row r="2277" spans="1:4" x14ac:dyDescent="0.25">
      <c r="A2277">
        <v>96033</v>
      </c>
      <c r="B2277" t="s">
        <v>22</v>
      </c>
      <c r="C2277" s="10">
        <v>0.99985121207127647</v>
      </c>
      <c r="D2277" s="11">
        <v>11</v>
      </c>
    </row>
    <row r="2278" spans="1:4" x14ac:dyDescent="0.25">
      <c r="A2278">
        <v>96033</v>
      </c>
      <c r="B2278" t="s">
        <v>20</v>
      </c>
      <c r="C2278" s="10">
        <v>1.4878792872356837E-4</v>
      </c>
      <c r="D2278" s="11">
        <v>11</v>
      </c>
    </row>
    <row r="2279" spans="1:4" x14ac:dyDescent="0.25">
      <c r="A2279">
        <v>96034</v>
      </c>
      <c r="B2279" t="s">
        <v>20</v>
      </c>
      <c r="C2279" s="10">
        <v>1</v>
      </c>
      <c r="D2279" s="11">
        <v>16</v>
      </c>
    </row>
    <row r="2280" spans="1:4" x14ac:dyDescent="0.25">
      <c r="A2280">
        <v>96035</v>
      </c>
      <c r="B2280" t="s">
        <v>22</v>
      </c>
      <c r="C2280" s="10">
        <v>1</v>
      </c>
      <c r="D2280" s="11">
        <v>11</v>
      </c>
    </row>
    <row r="2281" spans="1:4" x14ac:dyDescent="0.25">
      <c r="A2281">
        <v>96037</v>
      </c>
      <c r="B2281" t="s">
        <v>20</v>
      </c>
      <c r="C2281" s="10">
        <v>1</v>
      </c>
      <c r="D2281" s="11">
        <v>16</v>
      </c>
    </row>
    <row r="2282" spans="1:4" x14ac:dyDescent="0.25">
      <c r="A2282">
        <v>96038</v>
      </c>
      <c r="B2282" t="s">
        <v>20</v>
      </c>
      <c r="C2282" s="10">
        <v>1</v>
      </c>
      <c r="D2282" s="11">
        <v>16</v>
      </c>
    </row>
    <row r="2283" spans="1:4" x14ac:dyDescent="0.25">
      <c r="A2283">
        <v>96039</v>
      </c>
      <c r="B2283" t="s">
        <v>20</v>
      </c>
      <c r="C2283" s="10">
        <v>1</v>
      </c>
      <c r="D2283" s="11">
        <v>16</v>
      </c>
    </row>
    <row r="2284" spans="1:4" x14ac:dyDescent="0.25">
      <c r="A2284">
        <v>96040</v>
      </c>
      <c r="B2284" t="s">
        <v>22</v>
      </c>
      <c r="C2284" s="10">
        <v>1</v>
      </c>
      <c r="D2284" s="11">
        <v>16</v>
      </c>
    </row>
    <row r="2285" spans="1:4" x14ac:dyDescent="0.25">
      <c r="A2285">
        <v>96041</v>
      </c>
      <c r="B2285" t="s">
        <v>20</v>
      </c>
      <c r="C2285" s="10">
        <v>1</v>
      </c>
      <c r="D2285" s="11">
        <v>16</v>
      </c>
    </row>
    <row r="2286" spans="1:4" x14ac:dyDescent="0.25">
      <c r="A2286">
        <v>96044</v>
      </c>
      <c r="B2286" t="s">
        <v>20</v>
      </c>
      <c r="C2286" s="10">
        <v>1</v>
      </c>
      <c r="D2286" s="11">
        <v>16</v>
      </c>
    </row>
    <row r="2287" spans="1:4" x14ac:dyDescent="0.25">
      <c r="A2287">
        <v>96046</v>
      </c>
      <c r="B2287" t="s">
        <v>20</v>
      </c>
      <c r="C2287" s="10">
        <v>1</v>
      </c>
      <c r="D2287" s="11">
        <v>16</v>
      </c>
    </row>
    <row r="2288" spans="1:4" x14ac:dyDescent="0.25">
      <c r="A2288">
        <v>96047</v>
      </c>
      <c r="B2288" t="s">
        <v>22</v>
      </c>
      <c r="C2288" s="10">
        <v>0.99976772624338583</v>
      </c>
      <c r="D2288" s="11">
        <v>11</v>
      </c>
    </row>
    <row r="2289" spans="1:4" x14ac:dyDescent="0.25">
      <c r="A2289">
        <v>96047</v>
      </c>
      <c r="B2289" t="s">
        <v>20</v>
      </c>
      <c r="C2289" s="10">
        <v>2.3227375661417923E-4</v>
      </c>
      <c r="D2289" s="11">
        <v>11</v>
      </c>
    </row>
    <row r="2290" spans="1:4" x14ac:dyDescent="0.25">
      <c r="A2290">
        <v>96048</v>
      </c>
      <c r="B2290" t="s">
        <v>20</v>
      </c>
      <c r="C2290" s="10">
        <v>1</v>
      </c>
      <c r="D2290" s="11">
        <v>16</v>
      </c>
    </row>
    <row r="2291" spans="1:4" x14ac:dyDescent="0.25">
      <c r="A2291">
        <v>96049</v>
      </c>
      <c r="B2291" t="s">
        <v>20</v>
      </c>
      <c r="C2291" s="10">
        <v>1</v>
      </c>
      <c r="D2291" s="11">
        <v>16</v>
      </c>
    </row>
    <row r="2292" spans="1:4" x14ac:dyDescent="0.25">
      <c r="A2292">
        <v>96050</v>
      </c>
      <c r="B2292" t="s">
        <v>20</v>
      </c>
      <c r="C2292" s="10">
        <v>1</v>
      </c>
      <c r="D2292" s="11">
        <v>16</v>
      </c>
    </row>
    <row r="2293" spans="1:4" x14ac:dyDescent="0.25">
      <c r="A2293">
        <v>96051</v>
      </c>
      <c r="B2293" t="s">
        <v>22</v>
      </c>
      <c r="C2293" s="10">
        <v>0.99955609132503853</v>
      </c>
      <c r="D2293" s="11">
        <v>11</v>
      </c>
    </row>
    <row r="2294" spans="1:4" x14ac:dyDescent="0.25">
      <c r="A2294">
        <v>96051</v>
      </c>
      <c r="B2294" t="s">
        <v>20</v>
      </c>
      <c r="C2294" s="10">
        <v>4.4390867496147584E-4</v>
      </c>
      <c r="D2294" s="11">
        <v>11</v>
      </c>
    </row>
    <row r="2295" spans="1:4" x14ac:dyDescent="0.25">
      <c r="A2295">
        <v>96052</v>
      </c>
      <c r="B2295" t="s">
        <v>20</v>
      </c>
      <c r="C2295" s="10">
        <v>0.9996848246593687</v>
      </c>
      <c r="D2295" s="11">
        <v>16</v>
      </c>
    </row>
    <row r="2296" spans="1:4" x14ac:dyDescent="0.25">
      <c r="A2296">
        <v>96052</v>
      </c>
      <c r="B2296" t="s">
        <v>22</v>
      </c>
      <c r="C2296" s="10">
        <v>3.1517534063129759E-4</v>
      </c>
      <c r="D2296" s="11">
        <v>16</v>
      </c>
    </row>
    <row r="2297" spans="1:4" x14ac:dyDescent="0.25">
      <c r="A2297">
        <v>96054</v>
      </c>
      <c r="B2297" t="s">
        <v>22</v>
      </c>
      <c r="C2297" s="10">
        <v>1</v>
      </c>
      <c r="D2297" s="11">
        <v>16</v>
      </c>
    </row>
    <row r="2298" spans="1:4" x14ac:dyDescent="0.25">
      <c r="A2298">
        <v>96055</v>
      </c>
      <c r="B2298" t="s">
        <v>22</v>
      </c>
      <c r="C2298" s="10">
        <v>1</v>
      </c>
      <c r="D2298" s="11">
        <v>11</v>
      </c>
    </row>
    <row r="2299" spans="1:4" x14ac:dyDescent="0.25">
      <c r="A2299">
        <v>96056</v>
      </c>
      <c r="B2299" t="s">
        <v>22</v>
      </c>
      <c r="C2299" s="10">
        <v>1</v>
      </c>
      <c r="D2299" s="11">
        <v>16</v>
      </c>
    </row>
    <row r="2300" spans="1:4" x14ac:dyDescent="0.25">
      <c r="A2300">
        <v>96057</v>
      </c>
      <c r="B2300" t="s">
        <v>22</v>
      </c>
      <c r="C2300" s="10">
        <v>1</v>
      </c>
      <c r="D2300" s="11">
        <v>16</v>
      </c>
    </row>
    <row r="2301" spans="1:4" x14ac:dyDescent="0.25">
      <c r="A2301">
        <v>96058</v>
      </c>
      <c r="B2301" t="s">
        <v>20</v>
      </c>
      <c r="C2301" s="10">
        <v>0.98214352923168735</v>
      </c>
      <c r="D2301" s="11">
        <v>16</v>
      </c>
    </row>
    <row r="2302" spans="1:4" x14ac:dyDescent="0.25">
      <c r="A2302">
        <v>96058</v>
      </c>
      <c r="B2302" t="s">
        <v>22</v>
      </c>
      <c r="C2302" s="10">
        <v>1.7856470768312736E-2</v>
      </c>
      <c r="D2302" s="11">
        <v>16</v>
      </c>
    </row>
    <row r="2303" spans="1:4" x14ac:dyDescent="0.25">
      <c r="A2303">
        <v>96059</v>
      </c>
      <c r="B2303" t="s">
        <v>22</v>
      </c>
      <c r="C2303" s="10">
        <v>1</v>
      </c>
      <c r="D2303" s="11">
        <v>11</v>
      </c>
    </row>
    <row r="2304" spans="1:4" x14ac:dyDescent="0.25">
      <c r="A2304">
        <v>96061</v>
      </c>
      <c r="B2304" t="s">
        <v>22</v>
      </c>
      <c r="C2304" s="10">
        <v>1</v>
      </c>
      <c r="D2304" s="11">
        <v>16</v>
      </c>
    </row>
    <row r="2305" spans="1:4" x14ac:dyDescent="0.25">
      <c r="A2305">
        <v>96062</v>
      </c>
      <c r="B2305" t="s">
        <v>22</v>
      </c>
      <c r="C2305" s="10">
        <v>1</v>
      </c>
      <c r="D2305" s="11">
        <v>11</v>
      </c>
    </row>
    <row r="2306" spans="1:4" x14ac:dyDescent="0.25">
      <c r="A2306">
        <v>96063</v>
      </c>
      <c r="B2306" t="s">
        <v>22</v>
      </c>
      <c r="C2306" s="10">
        <v>1</v>
      </c>
      <c r="D2306" s="11">
        <v>16</v>
      </c>
    </row>
    <row r="2307" spans="1:4" x14ac:dyDescent="0.25">
      <c r="A2307">
        <v>96064</v>
      </c>
      <c r="B2307" t="s">
        <v>20</v>
      </c>
      <c r="C2307" s="10">
        <v>1</v>
      </c>
      <c r="D2307" s="11">
        <v>16</v>
      </c>
    </row>
    <row r="2308" spans="1:4" x14ac:dyDescent="0.25">
      <c r="A2308">
        <v>96065</v>
      </c>
      <c r="B2308" t="s">
        <v>22</v>
      </c>
      <c r="C2308" s="10">
        <v>1</v>
      </c>
      <c r="D2308" s="11">
        <v>16</v>
      </c>
    </row>
    <row r="2309" spans="1:4" x14ac:dyDescent="0.25">
      <c r="A2309">
        <v>96067</v>
      </c>
      <c r="B2309" t="s">
        <v>22</v>
      </c>
      <c r="C2309" s="10">
        <v>0.8817407676949206</v>
      </c>
      <c r="D2309" s="11">
        <v>16</v>
      </c>
    </row>
    <row r="2310" spans="1:4" x14ac:dyDescent="0.25">
      <c r="A2310">
        <v>96067</v>
      </c>
      <c r="B2310" t="s">
        <v>20</v>
      </c>
      <c r="C2310" s="10">
        <v>0.11825923230507941</v>
      </c>
      <c r="D2310" s="11">
        <v>16</v>
      </c>
    </row>
    <row r="2311" spans="1:4" x14ac:dyDescent="0.25">
      <c r="A2311">
        <v>96068</v>
      </c>
      <c r="B2311" t="s">
        <v>22</v>
      </c>
      <c r="C2311" s="10">
        <v>1</v>
      </c>
      <c r="D2311" s="11">
        <v>16</v>
      </c>
    </row>
    <row r="2312" spans="1:4" x14ac:dyDescent="0.25">
      <c r="A2312">
        <v>96069</v>
      </c>
      <c r="B2312" t="s">
        <v>22</v>
      </c>
      <c r="C2312" s="10">
        <v>1</v>
      </c>
      <c r="D2312" s="11">
        <v>11</v>
      </c>
    </row>
    <row r="2313" spans="1:4" x14ac:dyDescent="0.25">
      <c r="A2313" s="58">
        <v>96070</v>
      </c>
      <c r="B2313" s="58" t="s">
        <v>22</v>
      </c>
      <c r="C2313" s="10" t="s">
        <v>130</v>
      </c>
    </row>
    <row r="2314" spans="1:4" x14ac:dyDescent="0.25">
      <c r="A2314">
        <v>96071</v>
      </c>
      <c r="B2314" t="s">
        <v>22</v>
      </c>
      <c r="C2314" s="10">
        <v>1</v>
      </c>
      <c r="D2314" s="11">
        <v>16</v>
      </c>
    </row>
    <row r="2315" spans="1:4" x14ac:dyDescent="0.25">
      <c r="A2315">
        <v>96073</v>
      </c>
      <c r="B2315" t="s">
        <v>22</v>
      </c>
      <c r="C2315" s="10">
        <v>1</v>
      </c>
      <c r="D2315" s="11">
        <v>11</v>
      </c>
    </row>
    <row r="2316" spans="1:4" x14ac:dyDescent="0.25">
      <c r="A2316">
        <v>96074</v>
      </c>
      <c r="B2316" t="s">
        <v>22</v>
      </c>
      <c r="C2316" s="10">
        <v>1</v>
      </c>
      <c r="D2316" s="11">
        <v>11</v>
      </c>
    </row>
    <row r="2317" spans="1:4" x14ac:dyDescent="0.25">
      <c r="A2317">
        <v>96075</v>
      </c>
      <c r="B2317" t="s">
        <v>22</v>
      </c>
      <c r="C2317" s="10">
        <v>1</v>
      </c>
      <c r="D2317" s="11">
        <v>16</v>
      </c>
    </row>
    <row r="2318" spans="1:4" x14ac:dyDescent="0.25">
      <c r="A2318">
        <v>96076</v>
      </c>
      <c r="B2318" t="s">
        <v>22</v>
      </c>
      <c r="C2318" s="10">
        <v>0.75217882673523417</v>
      </c>
      <c r="D2318" s="11">
        <v>16</v>
      </c>
    </row>
    <row r="2319" spans="1:4" x14ac:dyDescent="0.25">
      <c r="A2319">
        <v>96076</v>
      </c>
      <c r="B2319" t="s">
        <v>20</v>
      </c>
      <c r="C2319" s="10">
        <v>0.24782117326476583</v>
      </c>
      <c r="D2319" s="11">
        <v>16</v>
      </c>
    </row>
    <row r="2320" spans="1:4" x14ac:dyDescent="0.25">
      <c r="A2320" s="58">
        <v>96078</v>
      </c>
      <c r="B2320" s="58" t="s">
        <v>22</v>
      </c>
      <c r="C2320" s="10" t="s">
        <v>130</v>
      </c>
    </row>
    <row r="2321" spans="1:4" x14ac:dyDescent="0.25">
      <c r="A2321" s="58">
        <v>96079</v>
      </c>
      <c r="B2321" s="58" t="s">
        <v>22</v>
      </c>
      <c r="C2321" s="10" t="s">
        <v>130</v>
      </c>
    </row>
    <row r="2322" spans="1:4" x14ac:dyDescent="0.25">
      <c r="A2322">
        <v>96080</v>
      </c>
      <c r="B2322" t="s">
        <v>22</v>
      </c>
      <c r="C2322" s="10">
        <v>1</v>
      </c>
      <c r="D2322" s="11">
        <v>11</v>
      </c>
    </row>
    <row r="2323" spans="1:4" x14ac:dyDescent="0.25">
      <c r="A2323">
        <v>96084</v>
      </c>
      <c r="B2323" t="s">
        <v>22</v>
      </c>
      <c r="C2323" s="10">
        <v>1</v>
      </c>
      <c r="D2323" s="11">
        <v>11</v>
      </c>
    </row>
    <row r="2324" spans="1:4" x14ac:dyDescent="0.25">
      <c r="A2324">
        <v>96085</v>
      </c>
      <c r="B2324" t="s">
        <v>20</v>
      </c>
      <c r="C2324" s="10">
        <v>1</v>
      </c>
      <c r="D2324" s="11">
        <v>16</v>
      </c>
    </row>
    <row r="2325" spans="1:4" x14ac:dyDescent="0.25">
      <c r="A2325">
        <v>96086</v>
      </c>
      <c r="B2325" t="s">
        <v>20</v>
      </c>
      <c r="C2325" s="10">
        <v>1</v>
      </c>
      <c r="D2325" s="11">
        <v>16</v>
      </c>
    </row>
    <row r="2326" spans="1:4" x14ac:dyDescent="0.25">
      <c r="A2326">
        <v>96087</v>
      </c>
      <c r="B2326" t="s">
        <v>22</v>
      </c>
      <c r="C2326" s="10">
        <v>0.99979114442182948</v>
      </c>
      <c r="D2326" s="11">
        <v>11</v>
      </c>
    </row>
    <row r="2327" spans="1:4" x14ac:dyDescent="0.25">
      <c r="A2327">
        <v>96087</v>
      </c>
      <c r="B2327" t="s">
        <v>20</v>
      </c>
      <c r="C2327" s="10">
        <v>2.0885557817055752E-4</v>
      </c>
      <c r="D2327" s="11">
        <v>11</v>
      </c>
    </row>
    <row r="2328" spans="1:4" x14ac:dyDescent="0.25">
      <c r="A2328">
        <v>96088</v>
      </c>
      <c r="B2328" t="s">
        <v>22</v>
      </c>
      <c r="C2328" s="10">
        <v>1</v>
      </c>
      <c r="D2328" s="11">
        <v>11</v>
      </c>
    </row>
    <row r="2329" spans="1:4" x14ac:dyDescent="0.25">
      <c r="A2329" s="58">
        <v>96089</v>
      </c>
      <c r="B2329" s="58" t="s">
        <v>20</v>
      </c>
      <c r="C2329" s="10" t="s">
        <v>130</v>
      </c>
    </row>
    <row r="2330" spans="1:4" x14ac:dyDescent="0.25">
      <c r="A2330">
        <v>96090</v>
      </c>
      <c r="B2330" t="s">
        <v>22</v>
      </c>
      <c r="C2330" s="10">
        <v>1</v>
      </c>
      <c r="D2330" s="11">
        <v>11</v>
      </c>
    </row>
    <row r="2331" spans="1:4" x14ac:dyDescent="0.25">
      <c r="A2331">
        <v>96091</v>
      </c>
      <c r="B2331" t="s">
        <v>20</v>
      </c>
      <c r="C2331" s="10">
        <v>0.99973531149004291</v>
      </c>
      <c r="D2331" s="11">
        <v>16</v>
      </c>
    </row>
    <row r="2332" spans="1:4" x14ac:dyDescent="0.25">
      <c r="A2332">
        <v>96091</v>
      </c>
      <c r="B2332" t="s">
        <v>22</v>
      </c>
      <c r="C2332" s="10">
        <v>2.6468850995713561E-4</v>
      </c>
      <c r="D2332" s="11">
        <v>16</v>
      </c>
    </row>
    <row r="2333" spans="1:4" x14ac:dyDescent="0.25">
      <c r="A2333">
        <v>96092</v>
      </c>
      <c r="B2333" t="s">
        <v>22</v>
      </c>
      <c r="C2333" s="10">
        <v>1</v>
      </c>
      <c r="D2333" s="11">
        <v>11</v>
      </c>
    </row>
    <row r="2334" spans="1:4" x14ac:dyDescent="0.25">
      <c r="A2334">
        <v>96093</v>
      </c>
      <c r="B2334" t="s">
        <v>20</v>
      </c>
      <c r="C2334" s="10">
        <v>1</v>
      </c>
      <c r="D2334" s="11">
        <v>16</v>
      </c>
    </row>
    <row r="2335" spans="1:4" x14ac:dyDescent="0.25">
      <c r="A2335">
        <v>96094</v>
      </c>
      <c r="B2335" t="s">
        <v>20</v>
      </c>
      <c r="C2335" s="10">
        <v>0.99853286017145615</v>
      </c>
      <c r="D2335" s="11">
        <v>16</v>
      </c>
    </row>
    <row r="2336" spans="1:4" x14ac:dyDescent="0.25">
      <c r="A2336">
        <v>96094</v>
      </c>
      <c r="B2336" t="s">
        <v>22</v>
      </c>
      <c r="C2336" s="10">
        <v>1.4671398285437871E-3</v>
      </c>
      <c r="D2336" s="11">
        <v>16</v>
      </c>
    </row>
    <row r="2337" spans="1:4" x14ac:dyDescent="0.25">
      <c r="A2337" s="58">
        <v>96095</v>
      </c>
      <c r="B2337" s="58" t="s">
        <v>20</v>
      </c>
      <c r="C2337" s="10" t="s">
        <v>130</v>
      </c>
    </row>
    <row r="2338" spans="1:4" x14ac:dyDescent="0.25">
      <c r="A2338">
        <v>96096</v>
      </c>
      <c r="B2338" t="s">
        <v>22</v>
      </c>
      <c r="C2338" s="10">
        <v>1</v>
      </c>
      <c r="D2338" s="11">
        <v>11</v>
      </c>
    </row>
    <row r="2339" spans="1:4" x14ac:dyDescent="0.25">
      <c r="A2339">
        <v>96097</v>
      </c>
      <c r="B2339" t="s">
        <v>20</v>
      </c>
      <c r="C2339" s="10">
        <v>1</v>
      </c>
      <c r="D2339" s="11">
        <v>16</v>
      </c>
    </row>
    <row r="2340" spans="1:4" x14ac:dyDescent="0.25">
      <c r="A2340" s="58">
        <v>96099</v>
      </c>
      <c r="B2340" s="58" t="s">
        <v>22</v>
      </c>
      <c r="C2340" s="10" t="s">
        <v>130</v>
      </c>
    </row>
    <row r="2341" spans="1:4" x14ac:dyDescent="0.25">
      <c r="A2341">
        <v>96101</v>
      </c>
      <c r="B2341" t="s">
        <v>22</v>
      </c>
      <c r="C2341" s="10">
        <v>0.99604246963701426</v>
      </c>
      <c r="D2341" s="11">
        <v>16</v>
      </c>
    </row>
    <row r="2342" spans="1:4" x14ac:dyDescent="0.25">
      <c r="A2342">
        <v>96101</v>
      </c>
      <c r="B2342" t="s">
        <v>21</v>
      </c>
      <c r="C2342" s="10">
        <v>3.9575303629857325E-3</v>
      </c>
      <c r="D2342" s="11">
        <v>16</v>
      </c>
    </row>
    <row r="2343" spans="1:4" x14ac:dyDescent="0.25">
      <c r="A2343">
        <v>96103</v>
      </c>
      <c r="B2343" t="s">
        <v>22</v>
      </c>
      <c r="C2343" s="10">
        <v>1</v>
      </c>
      <c r="D2343" s="11">
        <v>16</v>
      </c>
    </row>
    <row r="2344" spans="1:4" x14ac:dyDescent="0.25">
      <c r="A2344">
        <v>96104</v>
      </c>
      <c r="B2344" t="s">
        <v>21</v>
      </c>
      <c r="C2344" s="10">
        <v>0.99400582053694797</v>
      </c>
      <c r="D2344" s="11">
        <v>16</v>
      </c>
    </row>
    <row r="2345" spans="1:4" x14ac:dyDescent="0.25">
      <c r="A2345">
        <v>96104</v>
      </c>
      <c r="B2345" t="s">
        <v>22</v>
      </c>
      <c r="C2345" s="10">
        <v>5.9941794630520356E-3</v>
      </c>
      <c r="D2345" s="11">
        <v>16</v>
      </c>
    </row>
    <row r="2346" spans="1:4" x14ac:dyDescent="0.25">
      <c r="A2346">
        <v>96105</v>
      </c>
      <c r="B2346" t="s">
        <v>22</v>
      </c>
      <c r="C2346" s="10">
        <v>0.60542592776755466</v>
      </c>
      <c r="D2346" s="11">
        <v>16</v>
      </c>
    </row>
    <row r="2347" spans="1:4" x14ac:dyDescent="0.25">
      <c r="A2347">
        <v>96105</v>
      </c>
      <c r="B2347" t="s">
        <v>21</v>
      </c>
      <c r="C2347" s="10">
        <v>0.39457407223244539</v>
      </c>
      <c r="D2347" s="11">
        <v>16</v>
      </c>
    </row>
    <row r="2348" spans="1:4" x14ac:dyDescent="0.25">
      <c r="A2348">
        <v>96106</v>
      </c>
      <c r="B2348" t="s">
        <v>22</v>
      </c>
      <c r="C2348" s="10">
        <v>1</v>
      </c>
      <c r="D2348" s="11">
        <v>16</v>
      </c>
    </row>
    <row r="2349" spans="1:4" x14ac:dyDescent="0.25">
      <c r="A2349">
        <v>96107</v>
      </c>
      <c r="B2349" t="s">
        <v>21</v>
      </c>
      <c r="C2349" s="10">
        <v>1</v>
      </c>
      <c r="D2349" s="11">
        <v>16</v>
      </c>
    </row>
    <row r="2350" spans="1:4" x14ac:dyDescent="0.25">
      <c r="A2350">
        <v>96108</v>
      </c>
      <c r="B2350" t="s">
        <v>22</v>
      </c>
      <c r="C2350" s="10">
        <v>0.93328674470977757</v>
      </c>
      <c r="D2350" s="11">
        <v>16</v>
      </c>
    </row>
    <row r="2351" spans="1:4" x14ac:dyDescent="0.25">
      <c r="A2351">
        <v>96108</v>
      </c>
      <c r="B2351" t="s">
        <v>20</v>
      </c>
      <c r="C2351" s="10">
        <v>5.8268124467549365E-2</v>
      </c>
      <c r="D2351" s="11">
        <v>16</v>
      </c>
    </row>
    <row r="2352" spans="1:4" x14ac:dyDescent="0.25">
      <c r="A2352">
        <v>96108</v>
      </c>
      <c r="B2352" t="s">
        <v>21</v>
      </c>
      <c r="C2352" s="10">
        <v>8.4451308226730498E-3</v>
      </c>
      <c r="D2352" s="11">
        <v>16</v>
      </c>
    </row>
    <row r="2353" spans="1:4" x14ac:dyDescent="0.25">
      <c r="A2353">
        <v>96109</v>
      </c>
      <c r="B2353" t="s">
        <v>21</v>
      </c>
      <c r="C2353" s="10">
        <v>0.98797492811679721</v>
      </c>
      <c r="D2353" s="11">
        <v>16</v>
      </c>
    </row>
    <row r="2354" spans="1:4" x14ac:dyDescent="0.25">
      <c r="A2354">
        <v>96109</v>
      </c>
      <c r="B2354" t="s">
        <v>22</v>
      </c>
      <c r="C2354" s="10">
        <v>1.2025071883202704E-2</v>
      </c>
      <c r="D2354" s="11">
        <v>16</v>
      </c>
    </row>
    <row r="2355" spans="1:4" x14ac:dyDescent="0.25">
      <c r="A2355">
        <v>96110</v>
      </c>
      <c r="B2355" t="s">
        <v>21</v>
      </c>
      <c r="C2355" s="10">
        <v>0.90295140723880274</v>
      </c>
      <c r="D2355" s="11">
        <v>16</v>
      </c>
    </row>
    <row r="2356" spans="1:4" x14ac:dyDescent="0.25">
      <c r="A2356">
        <v>96110</v>
      </c>
      <c r="B2356" t="s">
        <v>22</v>
      </c>
      <c r="C2356" s="10">
        <v>9.7048592761197316E-2</v>
      </c>
      <c r="D2356" s="11">
        <v>16</v>
      </c>
    </row>
    <row r="2357" spans="1:4" x14ac:dyDescent="0.25">
      <c r="A2357">
        <v>96111</v>
      </c>
      <c r="B2357" t="s">
        <v>21</v>
      </c>
      <c r="C2357" s="10">
        <v>1</v>
      </c>
      <c r="D2357" s="11">
        <v>16</v>
      </c>
    </row>
    <row r="2358" spans="1:4" x14ac:dyDescent="0.25">
      <c r="A2358">
        <v>96112</v>
      </c>
      <c r="B2358" t="s">
        <v>21</v>
      </c>
      <c r="C2358" s="10">
        <v>0.99154005696769343</v>
      </c>
      <c r="D2358" s="11">
        <v>16</v>
      </c>
    </row>
    <row r="2359" spans="1:4" x14ac:dyDescent="0.25">
      <c r="A2359">
        <v>96112</v>
      </c>
      <c r="B2359" t="s">
        <v>22</v>
      </c>
      <c r="C2359" s="10">
        <v>8.4599430323064641E-3</v>
      </c>
      <c r="D2359" s="11">
        <v>16</v>
      </c>
    </row>
    <row r="2360" spans="1:4" x14ac:dyDescent="0.25">
      <c r="A2360">
        <v>96113</v>
      </c>
      <c r="B2360" t="s">
        <v>21</v>
      </c>
      <c r="C2360" s="10">
        <v>1</v>
      </c>
      <c r="D2360" s="11">
        <v>16</v>
      </c>
    </row>
    <row r="2361" spans="1:4" x14ac:dyDescent="0.25">
      <c r="A2361">
        <v>96114</v>
      </c>
      <c r="B2361" t="s">
        <v>21</v>
      </c>
      <c r="C2361" s="10">
        <v>0.9840393387127303</v>
      </c>
      <c r="D2361" s="11">
        <v>16</v>
      </c>
    </row>
    <row r="2362" spans="1:4" x14ac:dyDescent="0.25">
      <c r="A2362">
        <v>96114</v>
      </c>
      <c r="B2362" t="s">
        <v>22</v>
      </c>
      <c r="C2362" s="10">
        <v>1.5960661287269813E-2</v>
      </c>
      <c r="D2362" s="11">
        <v>16</v>
      </c>
    </row>
    <row r="2363" spans="1:4" x14ac:dyDescent="0.25">
      <c r="A2363">
        <v>96115</v>
      </c>
      <c r="B2363" t="s">
        <v>21</v>
      </c>
      <c r="C2363" s="10">
        <v>0.97645877875606268</v>
      </c>
      <c r="D2363" s="11">
        <v>16</v>
      </c>
    </row>
    <row r="2364" spans="1:4" x14ac:dyDescent="0.25">
      <c r="A2364">
        <v>96115</v>
      </c>
      <c r="B2364" t="s">
        <v>22</v>
      </c>
      <c r="C2364" s="10">
        <v>2.3541221243937299E-2</v>
      </c>
      <c r="D2364" s="11">
        <v>16</v>
      </c>
    </row>
    <row r="2365" spans="1:4" x14ac:dyDescent="0.25">
      <c r="A2365">
        <v>96116</v>
      </c>
      <c r="B2365" t="s">
        <v>22</v>
      </c>
      <c r="C2365" s="10">
        <v>1</v>
      </c>
      <c r="D2365" s="11">
        <v>16</v>
      </c>
    </row>
    <row r="2366" spans="1:4" x14ac:dyDescent="0.25">
      <c r="A2366">
        <v>96117</v>
      </c>
      <c r="B2366" t="s">
        <v>21</v>
      </c>
      <c r="C2366" s="10">
        <v>1</v>
      </c>
      <c r="D2366" s="11">
        <v>16</v>
      </c>
    </row>
    <row r="2367" spans="1:4" x14ac:dyDescent="0.25">
      <c r="A2367">
        <v>96118</v>
      </c>
      <c r="B2367" t="s">
        <v>22</v>
      </c>
      <c r="C2367" s="10">
        <v>0.82144861334997255</v>
      </c>
      <c r="D2367" s="11">
        <v>16</v>
      </c>
    </row>
    <row r="2368" spans="1:4" x14ac:dyDescent="0.25">
      <c r="A2368">
        <v>96118</v>
      </c>
      <c r="B2368" t="s">
        <v>21</v>
      </c>
      <c r="C2368" s="10">
        <v>0.17855138665002748</v>
      </c>
      <c r="D2368" s="11">
        <v>16</v>
      </c>
    </row>
    <row r="2369" spans="1:4" x14ac:dyDescent="0.25">
      <c r="A2369">
        <v>96119</v>
      </c>
      <c r="B2369" t="s">
        <v>21</v>
      </c>
      <c r="C2369" s="10">
        <v>0.69304052706280284</v>
      </c>
      <c r="D2369" s="11">
        <v>16</v>
      </c>
    </row>
    <row r="2370" spans="1:4" x14ac:dyDescent="0.25">
      <c r="A2370">
        <v>96119</v>
      </c>
      <c r="B2370" t="s">
        <v>22</v>
      </c>
      <c r="C2370" s="10">
        <v>0.30695947293719728</v>
      </c>
      <c r="D2370" s="11">
        <v>16</v>
      </c>
    </row>
    <row r="2371" spans="1:4" x14ac:dyDescent="0.25">
      <c r="A2371">
        <v>96120</v>
      </c>
      <c r="B2371" t="s">
        <v>21</v>
      </c>
      <c r="C2371" s="10">
        <v>0.97980310068331</v>
      </c>
      <c r="D2371" s="11">
        <v>16</v>
      </c>
    </row>
    <row r="2372" spans="1:4" x14ac:dyDescent="0.25">
      <c r="A2372">
        <v>96120</v>
      </c>
      <c r="B2372" t="s">
        <v>22</v>
      </c>
      <c r="C2372" s="10">
        <v>2.019689931669004E-2</v>
      </c>
      <c r="D2372" s="11">
        <v>16</v>
      </c>
    </row>
    <row r="2373" spans="1:4" x14ac:dyDescent="0.25">
      <c r="A2373">
        <v>96121</v>
      </c>
      <c r="B2373" t="s">
        <v>21</v>
      </c>
      <c r="C2373" s="10">
        <v>0.96160372186518228</v>
      </c>
      <c r="D2373" s="11">
        <v>16</v>
      </c>
    </row>
    <row r="2374" spans="1:4" x14ac:dyDescent="0.25">
      <c r="A2374">
        <v>96121</v>
      </c>
      <c r="B2374" t="s">
        <v>22</v>
      </c>
      <c r="C2374" s="10">
        <v>3.8396278134817739E-2</v>
      </c>
      <c r="D2374" s="11">
        <v>16</v>
      </c>
    </row>
    <row r="2375" spans="1:4" x14ac:dyDescent="0.25">
      <c r="A2375">
        <v>96122</v>
      </c>
      <c r="B2375" t="s">
        <v>22</v>
      </c>
      <c r="C2375" s="10">
        <v>1</v>
      </c>
      <c r="D2375" s="11">
        <v>16</v>
      </c>
    </row>
    <row r="2376" spans="1:4" x14ac:dyDescent="0.25">
      <c r="A2376">
        <v>96123</v>
      </c>
      <c r="B2376" t="s">
        <v>21</v>
      </c>
      <c r="C2376" s="10">
        <v>1</v>
      </c>
      <c r="D2376" s="11">
        <v>16</v>
      </c>
    </row>
    <row r="2377" spans="1:4" x14ac:dyDescent="0.25">
      <c r="A2377">
        <v>96124</v>
      </c>
      <c r="B2377" t="s">
        <v>22</v>
      </c>
      <c r="C2377" s="10">
        <v>1</v>
      </c>
      <c r="D2377" s="11">
        <v>16</v>
      </c>
    </row>
    <row r="2378" spans="1:4" x14ac:dyDescent="0.25">
      <c r="A2378">
        <v>96125</v>
      </c>
      <c r="B2378" t="s">
        <v>22</v>
      </c>
      <c r="C2378" s="10">
        <v>1</v>
      </c>
      <c r="D2378" s="11">
        <v>16</v>
      </c>
    </row>
    <row r="2379" spans="1:4" x14ac:dyDescent="0.25">
      <c r="A2379">
        <v>96126</v>
      </c>
      <c r="B2379" t="s">
        <v>22</v>
      </c>
      <c r="C2379" s="10">
        <v>0.939891841710218</v>
      </c>
      <c r="D2379" s="11">
        <v>16</v>
      </c>
    </row>
    <row r="2380" spans="1:4" x14ac:dyDescent="0.25">
      <c r="A2380">
        <v>96126</v>
      </c>
      <c r="B2380" t="s">
        <v>21</v>
      </c>
      <c r="C2380" s="10">
        <v>6.0108158289782027E-2</v>
      </c>
      <c r="D2380" s="11">
        <v>16</v>
      </c>
    </row>
    <row r="2381" spans="1:4" x14ac:dyDescent="0.25">
      <c r="A2381">
        <v>96128</v>
      </c>
      <c r="B2381" t="s">
        <v>21</v>
      </c>
      <c r="C2381" s="10">
        <v>1</v>
      </c>
      <c r="D2381" s="11">
        <v>16</v>
      </c>
    </row>
    <row r="2382" spans="1:4" x14ac:dyDescent="0.25">
      <c r="A2382">
        <v>96129</v>
      </c>
      <c r="B2382" t="s">
        <v>22</v>
      </c>
      <c r="C2382" s="10">
        <v>1</v>
      </c>
      <c r="D2382" s="11">
        <v>16</v>
      </c>
    </row>
    <row r="2383" spans="1:4" x14ac:dyDescent="0.25">
      <c r="A2383">
        <v>96130</v>
      </c>
      <c r="B2383" t="s">
        <v>21</v>
      </c>
      <c r="C2383" s="10">
        <v>0.95566556926508173</v>
      </c>
      <c r="D2383" s="11">
        <v>16</v>
      </c>
    </row>
    <row r="2384" spans="1:4" x14ac:dyDescent="0.25">
      <c r="A2384">
        <v>96130</v>
      </c>
      <c r="B2384" t="s">
        <v>22</v>
      </c>
      <c r="C2384" s="10">
        <v>4.4334430734918266E-2</v>
      </c>
      <c r="D2384" s="11">
        <v>16</v>
      </c>
    </row>
    <row r="2385" spans="1:4" x14ac:dyDescent="0.25">
      <c r="A2385">
        <v>96132</v>
      </c>
      <c r="B2385" t="s">
        <v>21</v>
      </c>
      <c r="C2385" s="10">
        <v>0.90675124310646993</v>
      </c>
      <c r="D2385" s="11">
        <v>16</v>
      </c>
    </row>
    <row r="2386" spans="1:4" x14ac:dyDescent="0.25">
      <c r="A2386">
        <v>96132</v>
      </c>
      <c r="B2386" t="s">
        <v>22</v>
      </c>
      <c r="C2386" s="10">
        <v>9.3248756893530182E-2</v>
      </c>
      <c r="D2386" s="11">
        <v>16</v>
      </c>
    </row>
    <row r="2387" spans="1:4" x14ac:dyDescent="0.25">
      <c r="A2387">
        <v>96133</v>
      </c>
      <c r="B2387" t="s">
        <v>21</v>
      </c>
      <c r="C2387" s="10">
        <v>1</v>
      </c>
      <c r="D2387" s="11">
        <v>16</v>
      </c>
    </row>
    <row r="2388" spans="1:4" x14ac:dyDescent="0.25">
      <c r="A2388">
        <v>96134</v>
      </c>
      <c r="B2388" t="s">
        <v>20</v>
      </c>
      <c r="C2388" s="10">
        <v>0.99712295636777171</v>
      </c>
      <c r="D2388" s="11">
        <v>16</v>
      </c>
    </row>
    <row r="2389" spans="1:4" x14ac:dyDescent="0.25">
      <c r="A2389">
        <v>96134</v>
      </c>
      <c r="B2389" t="s">
        <v>22</v>
      </c>
      <c r="C2389" s="10">
        <v>2.8770436322282837E-3</v>
      </c>
      <c r="D2389" s="11">
        <v>16</v>
      </c>
    </row>
    <row r="2390" spans="1:4" x14ac:dyDescent="0.25">
      <c r="A2390">
        <v>96135</v>
      </c>
      <c r="B2390" t="s">
        <v>22</v>
      </c>
      <c r="C2390" s="10">
        <v>1</v>
      </c>
      <c r="D2390" s="11">
        <v>16</v>
      </c>
    </row>
    <row r="2391" spans="1:4" x14ac:dyDescent="0.25">
      <c r="A2391">
        <v>96136</v>
      </c>
      <c r="B2391" t="s">
        <v>21</v>
      </c>
      <c r="C2391" s="10">
        <v>1</v>
      </c>
      <c r="D2391" s="11">
        <v>16</v>
      </c>
    </row>
    <row r="2392" spans="1:4" x14ac:dyDescent="0.25">
      <c r="A2392">
        <v>96137</v>
      </c>
      <c r="B2392" t="s">
        <v>22</v>
      </c>
      <c r="C2392" s="10">
        <v>1</v>
      </c>
      <c r="D2392" s="11">
        <v>16</v>
      </c>
    </row>
    <row r="2393" spans="1:4" x14ac:dyDescent="0.25">
      <c r="A2393">
        <v>96140</v>
      </c>
      <c r="B2393" t="s">
        <v>21</v>
      </c>
      <c r="C2393" s="10">
        <v>1</v>
      </c>
      <c r="D2393" s="11">
        <v>16</v>
      </c>
    </row>
    <row r="2394" spans="1:4" x14ac:dyDescent="0.25">
      <c r="A2394">
        <v>96141</v>
      </c>
      <c r="B2394" t="s">
        <v>21</v>
      </c>
      <c r="C2394" s="10">
        <v>0.99958331547933865</v>
      </c>
      <c r="D2394" s="11">
        <v>16</v>
      </c>
    </row>
    <row r="2395" spans="1:4" x14ac:dyDescent="0.25">
      <c r="A2395">
        <v>96141</v>
      </c>
      <c r="B2395" t="s">
        <v>22</v>
      </c>
      <c r="C2395" s="10">
        <v>4.1668452066135952E-4</v>
      </c>
      <c r="D2395" s="11">
        <v>16</v>
      </c>
    </row>
    <row r="2396" spans="1:4" x14ac:dyDescent="0.25">
      <c r="A2396">
        <v>96142</v>
      </c>
      <c r="B2396" t="s">
        <v>21</v>
      </c>
      <c r="C2396" s="10">
        <v>0.99884917898711811</v>
      </c>
      <c r="D2396" s="11">
        <v>16</v>
      </c>
    </row>
    <row r="2397" spans="1:4" x14ac:dyDescent="0.25">
      <c r="A2397">
        <v>96142</v>
      </c>
      <c r="B2397" t="s">
        <v>22</v>
      </c>
      <c r="C2397" s="10">
        <v>1.150821012881875E-3</v>
      </c>
      <c r="D2397" s="11">
        <v>16</v>
      </c>
    </row>
    <row r="2398" spans="1:4" x14ac:dyDescent="0.25">
      <c r="A2398">
        <v>96143</v>
      </c>
      <c r="B2398" t="s">
        <v>21</v>
      </c>
      <c r="C2398" s="10">
        <v>1</v>
      </c>
      <c r="D2398" s="11">
        <v>16</v>
      </c>
    </row>
    <row r="2399" spans="1:4" x14ac:dyDescent="0.25">
      <c r="A2399">
        <v>96145</v>
      </c>
      <c r="B2399" t="s">
        <v>21</v>
      </c>
      <c r="C2399" s="10">
        <v>0.99810544239926091</v>
      </c>
      <c r="D2399" s="11">
        <v>16</v>
      </c>
    </row>
    <row r="2400" spans="1:4" x14ac:dyDescent="0.25">
      <c r="A2400">
        <v>96145</v>
      </c>
      <c r="B2400" t="s">
        <v>22</v>
      </c>
      <c r="C2400" s="10">
        <v>1.8945576007390892E-3</v>
      </c>
      <c r="D2400" s="11">
        <v>16</v>
      </c>
    </row>
    <row r="2401" spans="1:4" x14ac:dyDescent="0.25">
      <c r="A2401">
        <v>96146</v>
      </c>
      <c r="B2401" t="s">
        <v>21</v>
      </c>
      <c r="C2401" s="10">
        <v>0.88525184144437252</v>
      </c>
      <c r="D2401" s="11">
        <v>16</v>
      </c>
    </row>
    <row r="2402" spans="1:4" x14ac:dyDescent="0.25">
      <c r="A2402">
        <v>96146</v>
      </c>
      <c r="B2402" t="s">
        <v>22</v>
      </c>
      <c r="C2402" s="10">
        <v>0.11474815855562745</v>
      </c>
      <c r="D2402" s="11">
        <v>16</v>
      </c>
    </row>
    <row r="2403" spans="1:4" x14ac:dyDescent="0.25">
      <c r="A2403">
        <v>96148</v>
      </c>
      <c r="B2403" t="s">
        <v>21</v>
      </c>
      <c r="C2403" s="10">
        <v>1</v>
      </c>
      <c r="D2403" s="11">
        <v>16</v>
      </c>
    </row>
    <row r="2404" spans="1:4" x14ac:dyDescent="0.25">
      <c r="A2404">
        <v>96150</v>
      </c>
      <c r="B2404" t="s">
        <v>21</v>
      </c>
      <c r="C2404" s="10">
        <v>0.99485058701253815</v>
      </c>
      <c r="D2404" s="11">
        <v>16</v>
      </c>
    </row>
    <row r="2405" spans="1:4" x14ac:dyDescent="0.25">
      <c r="A2405">
        <v>96150</v>
      </c>
      <c r="B2405" t="s">
        <v>22</v>
      </c>
      <c r="C2405" s="10">
        <v>5.1494129874618752E-3</v>
      </c>
      <c r="D2405" s="11">
        <v>16</v>
      </c>
    </row>
    <row r="2406" spans="1:4" x14ac:dyDescent="0.25">
      <c r="A2406" s="58">
        <v>96151</v>
      </c>
      <c r="B2406" s="58" t="s">
        <v>21</v>
      </c>
      <c r="C2406" s="10" t="s">
        <v>130</v>
      </c>
    </row>
    <row r="2407" spans="1:4" x14ac:dyDescent="0.25">
      <c r="A2407" s="58">
        <v>96152</v>
      </c>
      <c r="B2407" s="58" t="s">
        <v>21</v>
      </c>
      <c r="C2407" s="10" t="s">
        <v>130</v>
      </c>
    </row>
    <row r="2408" spans="1:4" x14ac:dyDescent="0.25">
      <c r="A2408" s="58">
        <v>96154</v>
      </c>
      <c r="B2408" s="58" t="s">
        <v>21</v>
      </c>
      <c r="C2408" s="10" t="s">
        <v>130</v>
      </c>
    </row>
    <row r="2409" spans="1:4" x14ac:dyDescent="0.25">
      <c r="A2409">
        <v>96155</v>
      </c>
      <c r="B2409" t="s">
        <v>22</v>
      </c>
      <c r="C2409" s="10">
        <v>0.98816001821485899</v>
      </c>
      <c r="D2409" s="11">
        <v>16</v>
      </c>
    </row>
    <row r="2410" spans="1:4" x14ac:dyDescent="0.25">
      <c r="A2410">
        <v>96155</v>
      </c>
      <c r="B2410" t="s">
        <v>21</v>
      </c>
      <c r="C2410" s="10">
        <v>1.1839981785141054E-2</v>
      </c>
      <c r="D2410" s="11">
        <v>16</v>
      </c>
    </row>
    <row r="2411" spans="1:4" x14ac:dyDescent="0.25">
      <c r="A2411" s="58">
        <v>96156</v>
      </c>
      <c r="B2411" s="58" t="s">
        <v>21</v>
      </c>
      <c r="C2411" s="10" t="s">
        <v>130</v>
      </c>
    </row>
    <row r="2412" spans="1:4" x14ac:dyDescent="0.25">
      <c r="A2412" s="58">
        <v>96158</v>
      </c>
      <c r="B2412" s="58" t="s">
        <v>21</v>
      </c>
      <c r="C2412" s="10" t="s">
        <v>130</v>
      </c>
    </row>
    <row r="2413" spans="1:4" x14ac:dyDescent="0.25">
      <c r="A2413">
        <v>96161</v>
      </c>
      <c r="B2413" t="s">
        <v>21</v>
      </c>
      <c r="C2413" s="10">
        <v>0.79636956886042731</v>
      </c>
      <c r="D2413" s="11">
        <v>16</v>
      </c>
    </row>
    <row r="2414" spans="1:4" x14ac:dyDescent="0.25">
      <c r="A2414">
        <v>96161</v>
      </c>
      <c r="B2414" t="s">
        <v>22</v>
      </c>
      <c r="C2414" s="10">
        <v>0.20363043113957266</v>
      </c>
      <c r="D2414" s="11">
        <v>16</v>
      </c>
    </row>
    <row r="2415" spans="1:4" x14ac:dyDescent="0.25">
      <c r="A2415">
        <v>97635</v>
      </c>
      <c r="B2415" t="s">
        <v>22</v>
      </c>
      <c r="C2415" s="10">
        <v>0.99864640328987775</v>
      </c>
      <c r="D2415" s="11">
        <v>16</v>
      </c>
    </row>
    <row r="2416" spans="1:4" x14ac:dyDescent="0.25">
      <c r="A2416">
        <v>97635</v>
      </c>
      <c r="B2416" t="s">
        <v>21</v>
      </c>
      <c r="C2416" s="10">
        <v>1.3535967101223115E-3</v>
      </c>
      <c r="D2416" s="11">
        <v>16</v>
      </c>
    </row>
  </sheetData>
  <sheetProtection formatCells="0" formatColumns="0" formatRows="0" autoFilter="0"/>
  <conditionalFormatting sqref="A1">
    <cfRule type="duplicateValues" dxfId="3" priority="3"/>
  </conditionalFormatting>
  <conditionalFormatting sqref="A2:A2004">
    <cfRule type="duplicateValues" dxfId="2" priority="4"/>
  </conditionalFormatting>
  <conditionalFormatting sqref="I1">
    <cfRule type="duplicateValues" dxfId="1" priority="2"/>
  </conditionalFormatting>
  <conditionalFormatting sqref="K6">
    <cfRule type="duplicateValues" dxfId="0"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24BC-AD9F-4A57-B735-8E07CAA381D4}">
  <sheetPr>
    <tabColor rgb="FF7030A0"/>
  </sheetPr>
  <dimension ref="A1:C44"/>
  <sheetViews>
    <sheetView workbookViewId="0"/>
  </sheetViews>
  <sheetFormatPr defaultRowHeight="15" x14ac:dyDescent="0.25"/>
  <cols>
    <col min="1" max="1" width="47.28515625" style="6" bestFit="1" customWidth="1"/>
    <col min="2" max="2" width="10" style="6" customWidth="1"/>
    <col min="3" max="3" width="122.5703125" style="6" customWidth="1"/>
    <col min="4" max="16384" width="9.140625" style="6"/>
  </cols>
  <sheetData>
    <row r="1" spans="1:3" ht="21" x14ac:dyDescent="0.35">
      <c r="A1" s="30" t="s">
        <v>259</v>
      </c>
    </row>
    <row r="3" spans="1:3" x14ac:dyDescent="0.25">
      <c r="A3" s="97" t="s">
        <v>199</v>
      </c>
      <c r="B3" s="97" t="s">
        <v>5</v>
      </c>
      <c r="C3" s="97" t="s">
        <v>6</v>
      </c>
    </row>
    <row r="4" spans="1:3" x14ac:dyDescent="0.25">
      <c r="A4" s="27" t="s">
        <v>217</v>
      </c>
      <c r="B4" s="27" t="s">
        <v>275</v>
      </c>
      <c r="C4" s="127" t="s">
        <v>276</v>
      </c>
    </row>
    <row r="5" spans="1:3" x14ac:dyDescent="0.25">
      <c r="A5" s="27" t="s">
        <v>207</v>
      </c>
      <c r="B5" s="27" t="s">
        <v>211</v>
      </c>
      <c r="C5" s="166" t="s">
        <v>277</v>
      </c>
    </row>
    <row r="6" spans="1:3" x14ac:dyDescent="0.25">
      <c r="A6" s="27" t="s">
        <v>208</v>
      </c>
      <c r="B6" s="27" t="s">
        <v>211</v>
      </c>
      <c r="C6" s="166" t="s">
        <v>278</v>
      </c>
    </row>
    <row r="7" spans="1:3" x14ac:dyDescent="0.25">
      <c r="A7" s="27" t="s">
        <v>206</v>
      </c>
      <c r="B7" s="27" t="s">
        <v>211</v>
      </c>
      <c r="C7" s="166" t="s">
        <v>246</v>
      </c>
    </row>
    <row r="8" spans="1:3" x14ac:dyDescent="0.25">
      <c r="A8" s="27" t="s">
        <v>179</v>
      </c>
      <c r="B8" s="27" t="s">
        <v>200</v>
      </c>
      <c r="C8" s="166" t="s">
        <v>279</v>
      </c>
    </row>
    <row r="9" spans="1:3" ht="60" customHeight="1" x14ac:dyDescent="0.25">
      <c r="A9" s="27" t="s">
        <v>210</v>
      </c>
      <c r="B9" s="27" t="s">
        <v>211</v>
      </c>
      <c r="C9" s="166" t="s">
        <v>280</v>
      </c>
    </row>
    <row r="10" spans="1:3" ht="60" x14ac:dyDescent="0.25">
      <c r="A10" s="27" t="s">
        <v>205</v>
      </c>
      <c r="B10" s="27" t="s">
        <v>211</v>
      </c>
      <c r="C10" s="166" t="s">
        <v>281</v>
      </c>
    </row>
    <row r="11" spans="1:3" ht="60" x14ac:dyDescent="0.25">
      <c r="A11" s="27" t="s">
        <v>209</v>
      </c>
      <c r="B11" s="27" t="s">
        <v>211</v>
      </c>
      <c r="C11" s="166" t="s">
        <v>282</v>
      </c>
    </row>
    <row r="12" spans="1:3" ht="30" x14ac:dyDescent="0.25">
      <c r="A12" s="27" t="s">
        <v>218</v>
      </c>
      <c r="B12" s="27"/>
      <c r="C12" s="127" t="s">
        <v>227</v>
      </c>
    </row>
    <row r="13" spans="1:3" x14ac:dyDescent="0.25">
      <c r="A13" s="27" t="s">
        <v>219</v>
      </c>
      <c r="B13" s="27"/>
      <c r="C13" s="127" t="s">
        <v>228</v>
      </c>
    </row>
    <row r="14" spans="1:3" x14ac:dyDescent="0.25">
      <c r="A14" s="27" t="s">
        <v>220</v>
      </c>
      <c r="B14" s="27"/>
      <c r="C14" s="127" t="s">
        <v>229</v>
      </c>
    </row>
    <row r="15" spans="1:3" x14ac:dyDescent="0.25">
      <c r="A15" s="27" t="s">
        <v>221</v>
      </c>
      <c r="B15" s="27"/>
      <c r="C15" s="127" t="s">
        <v>230</v>
      </c>
    </row>
    <row r="16" spans="1:3" ht="30" x14ac:dyDescent="0.25">
      <c r="A16" s="27" t="s">
        <v>222</v>
      </c>
      <c r="B16" s="27" t="s">
        <v>211</v>
      </c>
      <c r="C16" s="127" t="s">
        <v>283</v>
      </c>
    </row>
    <row r="17" spans="1:3" ht="30" x14ac:dyDescent="0.25">
      <c r="A17" s="27" t="s">
        <v>223</v>
      </c>
      <c r="B17" s="27" t="s">
        <v>211</v>
      </c>
      <c r="C17" s="127" t="s">
        <v>284</v>
      </c>
    </row>
    <row r="18" spans="1:3" x14ac:dyDescent="0.25">
      <c r="A18" s="27" t="s">
        <v>225</v>
      </c>
      <c r="B18" s="27"/>
      <c r="C18" s="127" t="s">
        <v>232</v>
      </c>
    </row>
    <row r="19" spans="1:3" ht="30" x14ac:dyDescent="0.25">
      <c r="A19" s="27" t="s">
        <v>224</v>
      </c>
      <c r="B19" s="127" t="s">
        <v>285</v>
      </c>
      <c r="C19" s="127" t="s">
        <v>286</v>
      </c>
    </row>
    <row r="20" spans="1:3" x14ac:dyDescent="0.25">
      <c r="A20" s="27" t="s">
        <v>36</v>
      </c>
      <c r="B20" s="27"/>
      <c r="C20" s="127" t="s">
        <v>234</v>
      </c>
    </row>
    <row r="21" spans="1:3" x14ac:dyDescent="0.25">
      <c r="A21" s="27" t="s">
        <v>214</v>
      </c>
      <c r="B21" s="27"/>
      <c r="C21" s="166" t="s">
        <v>249</v>
      </c>
    </row>
    <row r="22" spans="1:3" ht="30" x14ac:dyDescent="0.25">
      <c r="A22" s="27" t="s">
        <v>3</v>
      </c>
      <c r="B22" s="27"/>
      <c r="C22" s="127" t="s">
        <v>287</v>
      </c>
    </row>
    <row r="23" spans="1:3" x14ac:dyDescent="0.25">
      <c r="A23" s="27" t="s">
        <v>2</v>
      </c>
      <c r="B23" s="27"/>
      <c r="C23" s="127" t="s">
        <v>245</v>
      </c>
    </row>
    <row r="24" spans="1:3" x14ac:dyDescent="0.25">
      <c r="A24" s="27" t="s">
        <v>38</v>
      </c>
      <c r="B24" s="27"/>
      <c r="C24" s="127" t="s">
        <v>216</v>
      </c>
    </row>
    <row r="25" spans="1:3" x14ac:dyDescent="0.25">
      <c r="A25" s="27" t="s">
        <v>212</v>
      </c>
      <c r="B25" s="27" t="s">
        <v>204</v>
      </c>
      <c r="C25" s="166" t="s">
        <v>247</v>
      </c>
    </row>
    <row r="26" spans="1:3" ht="30" x14ac:dyDescent="0.25">
      <c r="A26" s="27" t="s">
        <v>189</v>
      </c>
      <c r="B26" s="27"/>
      <c r="C26" s="127" t="s">
        <v>235</v>
      </c>
    </row>
    <row r="27" spans="1:3" x14ac:dyDescent="0.25">
      <c r="A27" s="27" t="s">
        <v>188</v>
      </c>
      <c r="B27" s="27"/>
      <c r="C27" s="127" t="s">
        <v>236</v>
      </c>
    </row>
    <row r="28" spans="1:3" ht="30" x14ac:dyDescent="0.25">
      <c r="A28" s="27" t="s">
        <v>226</v>
      </c>
      <c r="B28" s="27"/>
      <c r="C28" s="127" t="s">
        <v>237</v>
      </c>
    </row>
    <row r="29" spans="1:3" x14ac:dyDescent="0.25">
      <c r="A29" s="27" t="s">
        <v>7</v>
      </c>
      <c r="B29" s="27" t="s">
        <v>201</v>
      </c>
      <c r="C29" s="127" t="s">
        <v>238</v>
      </c>
    </row>
    <row r="30" spans="1:3" x14ac:dyDescent="0.25">
      <c r="A30" s="167" t="s">
        <v>1</v>
      </c>
      <c r="B30" s="126"/>
      <c r="C30" s="166" t="s">
        <v>215</v>
      </c>
    </row>
    <row r="31" spans="1:3" x14ac:dyDescent="0.25">
      <c r="A31" s="27" t="s">
        <v>213</v>
      </c>
      <c r="B31" s="27" t="s">
        <v>204</v>
      </c>
      <c r="C31" s="166" t="s">
        <v>247</v>
      </c>
    </row>
    <row r="32" spans="1:3" x14ac:dyDescent="0.25">
      <c r="A32" s="27" t="s">
        <v>181</v>
      </c>
      <c r="B32" s="27" t="s">
        <v>202</v>
      </c>
      <c r="C32" s="166" t="s">
        <v>248</v>
      </c>
    </row>
    <row r="33" spans="1:3" x14ac:dyDescent="0.25">
      <c r="A33" s="27" t="s">
        <v>88</v>
      </c>
      <c r="B33" s="27"/>
      <c r="C33" s="127" t="s">
        <v>239</v>
      </c>
    </row>
    <row r="34" spans="1:3" x14ac:dyDescent="0.25">
      <c r="A34" s="27" t="s">
        <v>89</v>
      </c>
      <c r="B34" s="27"/>
      <c r="C34" s="127" t="s">
        <v>240</v>
      </c>
    </row>
    <row r="35" spans="1:3" x14ac:dyDescent="0.25">
      <c r="A35" s="27" t="s">
        <v>8</v>
      </c>
      <c r="B35" s="27"/>
      <c r="C35" s="127" t="s">
        <v>241</v>
      </c>
    </row>
    <row r="36" spans="1:3" x14ac:dyDescent="0.25">
      <c r="A36" s="27" t="s">
        <v>4</v>
      </c>
      <c r="B36" s="27"/>
      <c r="C36" s="166" t="s">
        <v>252</v>
      </c>
    </row>
    <row r="37" spans="1:3" ht="30" x14ac:dyDescent="0.25">
      <c r="A37" s="27" t="s">
        <v>190</v>
      </c>
      <c r="B37" s="27"/>
      <c r="C37" s="166" t="s">
        <v>288</v>
      </c>
    </row>
    <row r="38" spans="1:3" x14ac:dyDescent="0.25">
      <c r="A38" s="27" t="s">
        <v>203</v>
      </c>
      <c r="B38" s="27" t="s">
        <v>200</v>
      </c>
      <c r="C38" s="127" t="s">
        <v>253</v>
      </c>
    </row>
    <row r="39" spans="1:3" x14ac:dyDescent="0.25">
      <c r="A39" s="27" t="s">
        <v>48</v>
      </c>
      <c r="B39" s="27"/>
      <c r="C39" s="127" t="s">
        <v>243</v>
      </c>
    </row>
    <row r="40" spans="1:3" x14ac:dyDescent="0.25">
      <c r="A40" s="27" t="s">
        <v>62</v>
      </c>
      <c r="B40" s="27"/>
      <c r="C40" s="127" t="s">
        <v>244</v>
      </c>
    </row>
    <row r="41" spans="1:3" x14ac:dyDescent="0.25">
      <c r="A41" s="27" t="s">
        <v>187</v>
      </c>
      <c r="B41" s="27"/>
      <c r="C41" s="127" t="s">
        <v>231</v>
      </c>
    </row>
    <row r="42" spans="1:3" ht="30" x14ac:dyDescent="0.25">
      <c r="A42" s="27" t="s">
        <v>185</v>
      </c>
      <c r="B42" s="27"/>
      <c r="C42" s="127" t="s">
        <v>233</v>
      </c>
    </row>
    <row r="43" spans="1:3" x14ac:dyDescent="0.25">
      <c r="A43" s="27" t="s">
        <v>186</v>
      </c>
      <c r="B43" s="27"/>
      <c r="C43" s="166" t="s">
        <v>242</v>
      </c>
    </row>
    <row r="44" spans="1:3" ht="45" x14ac:dyDescent="0.25">
      <c r="A44" s="27" t="s">
        <v>184</v>
      </c>
      <c r="B44" s="27"/>
      <c r="C44" s="166" t="s">
        <v>251</v>
      </c>
    </row>
  </sheetData>
  <sheetProtection algorithmName="SHA-512" hashValue="j42zj3pmgiPzIVY1eqkeKKSIHF92AbFxKXmLtdH70YbUb/QCROJXzoBSQcj/Yf5pmHqHX0Qk+QlQLxRcvxvC+g==" saltValue="UjSUDzT7SYjxxStk23FVA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D56F6-EDC0-4ED5-9F54-EBAD89298C26}">
  <sheetPr>
    <tabColor theme="5"/>
  </sheetPr>
  <dimension ref="B1:M49"/>
  <sheetViews>
    <sheetView zoomScaleNormal="100" workbookViewId="0">
      <selection activeCell="D6" sqref="D6:L6"/>
    </sheetView>
  </sheetViews>
  <sheetFormatPr defaultRowHeight="12" customHeight="1" x14ac:dyDescent="0.25"/>
  <cols>
    <col min="1" max="1" width="2.28515625" style="6" customWidth="1"/>
    <col min="2" max="2" width="9.140625" style="6"/>
    <col min="3" max="3" width="38.85546875" style="6" customWidth="1"/>
    <col min="4" max="4" width="12.140625" style="6" customWidth="1"/>
    <col min="5" max="5" width="20.140625" style="6" customWidth="1"/>
    <col min="6" max="6" width="11" style="6" bestFit="1" customWidth="1"/>
    <col min="7" max="7" width="11.7109375" style="6" customWidth="1"/>
    <col min="8" max="8" width="14.7109375" style="6" customWidth="1"/>
    <col min="9" max="10" width="18.28515625" style="6" customWidth="1"/>
    <col min="11" max="11" width="15.28515625" style="6" customWidth="1"/>
    <col min="12" max="12" width="17.7109375" style="6" customWidth="1"/>
    <col min="13" max="13" width="12.42578125" style="6" bestFit="1" customWidth="1"/>
    <col min="14" max="14" width="15.42578125" style="6" bestFit="1" customWidth="1"/>
    <col min="15" max="15" width="6.5703125" style="6" bestFit="1" customWidth="1"/>
    <col min="16" max="16" width="13.5703125" style="6" bestFit="1" customWidth="1"/>
    <col min="17" max="16384" width="9.140625" style="6"/>
  </cols>
  <sheetData>
    <row r="1" spans="2:13" ht="12" customHeight="1" thickBot="1" x14ac:dyDescent="0.3"/>
    <row r="2" spans="2:13" ht="12" customHeight="1" x14ac:dyDescent="0.25">
      <c r="B2" s="68"/>
      <c r="C2" s="69"/>
      <c r="D2" s="69"/>
      <c r="E2" s="69"/>
      <c r="F2" s="69"/>
      <c r="G2" s="69"/>
      <c r="H2" s="69"/>
      <c r="I2" s="69"/>
      <c r="J2" s="69"/>
      <c r="K2" s="69"/>
      <c r="L2" s="69"/>
      <c r="M2" s="70"/>
    </row>
    <row r="3" spans="2:13" ht="28.5" x14ac:dyDescent="0.45">
      <c r="B3" s="172" t="s">
        <v>264</v>
      </c>
      <c r="C3" s="173"/>
      <c r="D3" s="173"/>
      <c r="E3" s="173"/>
      <c r="F3" s="173"/>
      <c r="G3" s="173"/>
      <c r="H3" s="173"/>
      <c r="I3" s="173"/>
      <c r="J3" s="173"/>
      <c r="K3" s="173"/>
      <c r="L3" s="173"/>
      <c r="M3" s="174"/>
    </row>
    <row r="4" spans="2:13" ht="12" customHeight="1" x14ac:dyDescent="0.25">
      <c r="B4" s="71"/>
      <c r="C4" s="72"/>
      <c r="D4" s="72"/>
      <c r="E4" s="72"/>
      <c r="F4" s="72"/>
      <c r="G4" s="72"/>
      <c r="H4" s="72"/>
      <c r="I4" s="72"/>
      <c r="J4" s="72"/>
      <c r="K4" s="72"/>
      <c r="L4" s="72"/>
      <c r="M4" s="73"/>
    </row>
    <row r="5" spans="2:13" ht="12" customHeight="1" x14ac:dyDescent="0.25">
      <c r="B5" s="71"/>
      <c r="C5" s="72"/>
      <c r="D5" s="72"/>
      <c r="E5" s="72"/>
      <c r="F5" s="72"/>
      <c r="G5" s="72"/>
      <c r="H5" s="72"/>
      <c r="I5" s="72"/>
      <c r="J5" s="72"/>
      <c r="K5" s="72"/>
      <c r="L5" s="72"/>
      <c r="M5" s="73"/>
    </row>
    <row r="6" spans="2:13" s="65" customFormat="1" ht="18.75" x14ac:dyDescent="0.3">
      <c r="B6" s="74"/>
      <c r="C6" s="110" t="s">
        <v>178</v>
      </c>
      <c r="D6" s="175"/>
      <c r="E6" s="176"/>
      <c r="F6" s="176"/>
      <c r="G6" s="176"/>
      <c r="H6" s="176"/>
      <c r="I6" s="176"/>
      <c r="J6" s="176"/>
      <c r="K6" s="176"/>
      <c r="L6" s="177"/>
      <c r="M6" s="77"/>
    </row>
    <row r="7" spans="2:13" ht="12" customHeight="1" x14ac:dyDescent="0.25">
      <c r="B7" s="71"/>
      <c r="C7" s="75"/>
      <c r="D7" s="72"/>
      <c r="E7" s="72"/>
      <c r="F7" s="72"/>
      <c r="G7" s="72"/>
      <c r="H7" s="72"/>
      <c r="I7" s="75"/>
      <c r="J7" s="75"/>
      <c r="K7" s="75"/>
      <c r="L7" s="72"/>
      <c r="M7" s="73"/>
    </row>
    <row r="8" spans="2:13" ht="12" customHeight="1" x14ac:dyDescent="0.25">
      <c r="B8" s="71"/>
      <c r="C8" s="76" t="s">
        <v>265</v>
      </c>
      <c r="D8" s="72"/>
      <c r="E8" s="72"/>
      <c r="F8" s="72"/>
      <c r="G8" s="72"/>
      <c r="H8" s="72"/>
      <c r="I8" s="72"/>
      <c r="J8" s="72"/>
      <c r="K8" s="72"/>
      <c r="L8" s="72"/>
      <c r="M8" s="73"/>
    </row>
    <row r="9" spans="2:13" ht="12" customHeight="1" x14ac:dyDescent="0.25">
      <c r="B9" s="71"/>
      <c r="C9" s="76" t="s">
        <v>266</v>
      </c>
      <c r="D9" s="72"/>
      <c r="E9" s="72"/>
      <c r="F9" s="72"/>
      <c r="G9" s="72"/>
      <c r="H9" s="72"/>
      <c r="I9" s="72"/>
      <c r="J9" s="72"/>
      <c r="K9" s="72"/>
      <c r="L9" s="72"/>
      <c r="M9" s="73"/>
    </row>
    <row r="10" spans="2:13" ht="12" customHeight="1" x14ac:dyDescent="0.25">
      <c r="B10" s="71"/>
      <c r="C10" s="72"/>
      <c r="D10" s="72"/>
      <c r="E10" s="72"/>
      <c r="F10" s="72"/>
      <c r="G10" s="72"/>
      <c r="H10" s="72"/>
      <c r="I10" s="72"/>
      <c r="J10" s="72"/>
      <c r="K10" s="72"/>
      <c r="L10" s="72"/>
      <c r="M10" s="73"/>
    </row>
    <row r="11" spans="2:13" ht="45" x14ac:dyDescent="0.25">
      <c r="B11" s="71"/>
      <c r="C11" s="96" t="s">
        <v>1</v>
      </c>
      <c r="D11" s="83" t="s">
        <v>38</v>
      </c>
      <c r="E11" s="83" t="s">
        <v>3</v>
      </c>
      <c r="F11" s="83" t="s">
        <v>2</v>
      </c>
      <c r="G11" s="83" t="s">
        <v>250</v>
      </c>
      <c r="H11" s="96" t="s">
        <v>4</v>
      </c>
      <c r="I11" s="96" t="s">
        <v>273</v>
      </c>
      <c r="J11" s="83" t="s">
        <v>180</v>
      </c>
      <c r="K11" s="83" t="s">
        <v>181</v>
      </c>
      <c r="L11" s="83" t="s">
        <v>182</v>
      </c>
      <c r="M11" s="73"/>
    </row>
    <row r="12" spans="2:13" ht="12.95" customHeight="1" x14ac:dyDescent="0.25">
      <c r="B12" s="71"/>
      <c r="C12" s="109"/>
      <c r="D12" s="95"/>
      <c r="E12" s="82" t="str" cm="1">
        <f t="array" aca="1" ref="E12" ca="1">IF(LEN(INDIRECT("D"&amp;ROW(),TRUE))=0,"",INDEX(list_zipHR,MATCH(INDIRECT("D"&amp;ROW(),TRUE),list_zip,0),2))</f>
        <v/>
      </c>
      <c r="F12" s="95"/>
      <c r="G12" s="111"/>
      <c r="H12" s="95"/>
      <c r="I12" s="95"/>
      <c r="J12" s="111"/>
      <c r="K12" s="111"/>
      <c r="L12" s="114" t="str" cm="1">
        <f t="array" aca="1" ref="L12" ca="1">IF(LEN(INDIRECT("J"&amp;ROW(),TRUE))=0,"",INDIRECT("J"&amp;ROW(),TRUE)*INDIRECT("K"&amp;ROW(),TRUE))</f>
        <v/>
      </c>
      <c r="M12" s="73"/>
    </row>
    <row r="13" spans="2:13" ht="12.95" customHeight="1" x14ac:dyDescent="0.25">
      <c r="B13" s="71"/>
      <c r="C13" s="109"/>
      <c r="D13" s="95"/>
      <c r="E13" s="82" t="str" cm="1">
        <f t="array" aca="1" ref="E13" ca="1">IF(LEN(INDIRECT("D"&amp;ROW(),TRUE))=0,"",INDEX(list_zipHR,MATCH(INDIRECT("D"&amp;ROW(),TRUE),list_zip,0),2))</f>
        <v/>
      </c>
      <c r="F13" s="95"/>
      <c r="G13" s="111"/>
      <c r="H13" s="95"/>
      <c r="I13" s="95"/>
      <c r="J13" s="111"/>
      <c r="K13" s="111"/>
      <c r="L13" s="114" t="str" cm="1">
        <f t="array" aca="1" ref="L13" ca="1">IF(LEN(INDIRECT("J"&amp;ROW(),TRUE))=0,"",INDIRECT("J"&amp;ROW(),TRUE)*INDIRECT("K"&amp;ROW(),TRUE))</f>
        <v/>
      </c>
      <c r="M13" s="73"/>
    </row>
    <row r="14" spans="2:13" ht="12.95" customHeight="1" x14ac:dyDescent="0.25">
      <c r="B14" s="71"/>
      <c r="C14" s="109"/>
      <c r="D14" s="112"/>
      <c r="E14" s="82" t="str" cm="1">
        <f t="array" aca="1" ref="E14" ca="1">IF(LEN(INDIRECT("D"&amp;ROW(),TRUE))=0,"",INDEX(list_zipHR,MATCH(INDIRECT("D"&amp;ROW(),TRUE),list_zip,0),2))</f>
        <v/>
      </c>
      <c r="F14" s="95"/>
      <c r="G14" s="111"/>
      <c r="H14" s="95"/>
      <c r="I14" s="95"/>
      <c r="J14" s="111"/>
      <c r="K14" s="111"/>
      <c r="L14" s="114" t="str" cm="1">
        <f t="array" aca="1" ref="L14" ca="1">IF(LEN(INDIRECT("J"&amp;ROW(),TRUE))=0,"",INDIRECT("J"&amp;ROW(),TRUE)*INDIRECT("K"&amp;ROW(),TRUE))</f>
        <v/>
      </c>
      <c r="M14" s="73"/>
    </row>
    <row r="15" spans="2:13" ht="12.95" customHeight="1" x14ac:dyDescent="0.25">
      <c r="B15" s="71"/>
      <c r="C15" s="109"/>
      <c r="D15" s="95"/>
      <c r="E15" s="82" t="str" cm="1">
        <f t="array" aca="1" ref="E15" ca="1">IF(LEN(INDIRECT("D"&amp;ROW(),TRUE))=0,"",INDEX(list_zipHR,MATCH(INDIRECT("D"&amp;ROW(),TRUE),list_zip,0),2))</f>
        <v/>
      </c>
      <c r="F15" s="95"/>
      <c r="G15" s="111"/>
      <c r="H15" s="95"/>
      <c r="I15" s="95"/>
      <c r="J15" s="111"/>
      <c r="K15" s="111"/>
      <c r="L15" s="114" t="str" cm="1">
        <f t="array" aca="1" ref="L15" ca="1">IF(LEN(INDIRECT("J"&amp;ROW(),TRUE))=0,"",INDIRECT("J"&amp;ROW(),TRUE)*INDIRECT("K"&amp;ROW(),TRUE))</f>
        <v/>
      </c>
      <c r="M15" s="73"/>
    </row>
    <row r="16" spans="2:13" ht="12.95" customHeight="1" x14ac:dyDescent="0.25">
      <c r="B16" s="71"/>
      <c r="C16" s="109"/>
      <c r="D16" s="95"/>
      <c r="E16" s="82" t="str" cm="1">
        <f t="array" aca="1" ref="E16" ca="1">IF(LEN(INDIRECT("D"&amp;ROW(),TRUE))=0,"",INDEX(list_zipHR,MATCH(INDIRECT("D"&amp;ROW(),TRUE),list_zip,0),2))</f>
        <v/>
      </c>
      <c r="F16" s="95"/>
      <c r="G16" s="111"/>
      <c r="H16" s="95"/>
      <c r="I16" s="95"/>
      <c r="J16" s="111"/>
      <c r="K16" s="111"/>
      <c r="L16" s="114" t="str" cm="1">
        <f t="array" aca="1" ref="L16" ca="1">IF(LEN(INDIRECT("J"&amp;ROW(),TRUE))=0,"",INDIRECT("J"&amp;ROW(),TRUE)*INDIRECT("K"&amp;ROW(),TRUE))</f>
        <v/>
      </c>
      <c r="M16" s="73"/>
    </row>
    <row r="17" spans="2:13" ht="12.95" customHeight="1" x14ac:dyDescent="0.25">
      <c r="B17" s="71"/>
      <c r="C17" s="109"/>
      <c r="D17" s="95"/>
      <c r="E17" s="82" t="str" cm="1">
        <f t="array" aca="1" ref="E17" ca="1">IF(LEN(INDIRECT("D"&amp;ROW(),TRUE))=0,"",INDEX(list_zipHR,MATCH(INDIRECT("D"&amp;ROW(),TRUE),list_zip,0),2))</f>
        <v/>
      </c>
      <c r="F17" s="95"/>
      <c r="G17" s="111"/>
      <c r="H17" s="95"/>
      <c r="I17" s="95"/>
      <c r="J17" s="111"/>
      <c r="K17" s="111"/>
      <c r="L17" s="114" t="str" cm="1">
        <f t="array" aca="1" ref="L17" ca="1">IF(LEN(INDIRECT("J"&amp;ROW(),TRUE))=0,"",INDIRECT("J"&amp;ROW(),TRUE)*INDIRECT("K"&amp;ROW(),TRUE))</f>
        <v/>
      </c>
      <c r="M17" s="73"/>
    </row>
    <row r="18" spans="2:13" ht="12.95" customHeight="1" x14ac:dyDescent="0.25">
      <c r="B18" s="71"/>
      <c r="C18" s="109"/>
      <c r="D18" s="95"/>
      <c r="E18" s="82" t="str" cm="1">
        <f t="array" aca="1" ref="E18" ca="1">IF(LEN(INDIRECT("D"&amp;ROW(),TRUE))=0,"",INDEX(list_zipHR,MATCH(INDIRECT("D"&amp;ROW(),TRUE),list_zip,0),2))</f>
        <v/>
      </c>
      <c r="F18" s="95"/>
      <c r="G18" s="111"/>
      <c r="H18" s="95"/>
      <c r="I18" s="95"/>
      <c r="J18" s="111"/>
      <c r="K18" s="111"/>
      <c r="L18" s="114" t="str" cm="1">
        <f t="array" aca="1" ref="L18" ca="1">IF(LEN(INDIRECT("J"&amp;ROW(),TRUE))=0,"",INDIRECT("J"&amp;ROW(),TRUE)*INDIRECT("K"&amp;ROW(),TRUE))</f>
        <v/>
      </c>
      <c r="M18" s="73"/>
    </row>
    <row r="19" spans="2:13" ht="12.95" customHeight="1" x14ac:dyDescent="0.25">
      <c r="B19" s="71"/>
      <c r="C19" s="109"/>
      <c r="D19" s="95"/>
      <c r="E19" s="82" t="str" cm="1">
        <f t="array" aca="1" ref="E19" ca="1">IF(LEN(INDIRECT("D"&amp;ROW(),TRUE))=0,"",INDEX(list_zipHR,MATCH(INDIRECT("D"&amp;ROW(),TRUE),list_zip,0),2))</f>
        <v/>
      </c>
      <c r="F19" s="95"/>
      <c r="G19" s="111"/>
      <c r="H19" s="95"/>
      <c r="I19" s="95"/>
      <c r="J19" s="111"/>
      <c r="K19" s="111"/>
      <c r="L19" s="114" t="str" cm="1">
        <f t="array" aca="1" ref="L19" ca="1">IF(LEN(INDIRECT("J"&amp;ROW(),TRUE))=0,"",INDIRECT("J"&amp;ROW(),TRUE)*INDIRECT("K"&amp;ROW(),TRUE))</f>
        <v/>
      </c>
      <c r="M19" s="73"/>
    </row>
    <row r="20" spans="2:13" ht="12.95" customHeight="1" x14ac:dyDescent="0.25">
      <c r="B20" s="71"/>
      <c r="C20" s="109"/>
      <c r="D20" s="95"/>
      <c r="E20" s="82" t="str" cm="1">
        <f t="array" aca="1" ref="E20" ca="1">IF(LEN(INDIRECT("D"&amp;ROW(),TRUE))=0,"",INDEX(list_zipHR,MATCH(INDIRECT("D"&amp;ROW(),TRUE),list_zip,0),2))</f>
        <v/>
      </c>
      <c r="F20" s="95"/>
      <c r="G20" s="111"/>
      <c r="H20" s="95"/>
      <c r="I20" s="95"/>
      <c r="J20" s="111"/>
      <c r="K20" s="111"/>
      <c r="L20" s="114" t="str" cm="1">
        <f t="array" aca="1" ref="L20" ca="1">IF(LEN(INDIRECT("J"&amp;ROW(),TRUE))=0,"",INDIRECT("J"&amp;ROW(),TRUE)*INDIRECT("K"&amp;ROW(),TRUE))</f>
        <v/>
      </c>
      <c r="M20" s="73"/>
    </row>
    <row r="21" spans="2:13" ht="12.95" customHeight="1" x14ac:dyDescent="0.25">
      <c r="B21" s="71"/>
      <c r="C21" s="109"/>
      <c r="D21" s="95"/>
      <c r="E21" s="82" t="str" cm="1">
        <f t="array" aca="1" ref="E21" ca="1">IF(LEN(INDIRECT("D"&amp;ROW(),TRUE))=0,"",INDEX(list_zipHR,MATCH(INDIRECT("D"&amp;ROW(),TRUE),list_zip,0),2))</f>
        <v/>
      </c>
      <c r="F21" s="95"/>
      <c r="G21" s="111"/>
      <c r="H21" s="95"/>
      <c r="I21" s="95"/>
      <c r="J21" s="111"/>
      <c r="K21" s="111"/>
      <c r="L21" s="114" t="str" cm="1">
        <f t="array" aca="1" ref="L21" ca="1">IF(LEN(INDIRECT("J"&amp;ROW(),TRUE))=0,"",INDIRECT("J"&amp;ROW(),TRUE)*INDIRECT("K"&amp;ROW(),TRUE))</f>
        <v/>
      </c>
      <c r="M21" s="73"/>
    </row>
    <row r="22" spans="2:13" ht="12.95" customHeight="1" x14ac:dyDescent="0.25">
      <c r="B22" s="71"/>
      <c r="C22" s="109"/>
      <c r="D22" s="112"/>
      <c r="E22" s="82" t="str" cm="1">
        <f t="array" aca="1" ref="E22" ca="1">IF(LEN(INDIRECT("D"&amp;ROW(),TRUE))=0,"",INDEX(list_zipHR,MATCH(INDIRECT("D"&amp;ROW(),TRUE),list_zip,0),2))</f>
        <v/>
      </c>
      <c r="F22" s="95"/>
      <c r="G22" s="111"/>
      <c r="H22" s="95"/>
      <c r="I22" s="95"/>
      <c r="J22" s="111"/>
      <c r="K22" s="111"/>
      <c r="L22" s="114" t="str" cm="1">
        <f t="array" aca="1" ref="L22" ca="1">IF(LEN(INDIRECT("J"&amp;ROW(),TRUE))=0,"",INDIRECT("J"&amp;ROW(),TRUE)*INDIRECT("K"&amp;ROW(),TRUE))</f>
        <v/>
      </c>
      <c r="M22" s="73"/>
    </row>
    <row r="23" spans="2:13" ht="12.95" customHeight="1" x14ac:dyDescent="0.25">
      <c r="B23" s="71"/>
      <c r="C23" s="109"/>
      <c r="D23" s="95"/>
      <c r="E23" s="82" t="str" cm="1">
        <f t="array" aca="1" ref="E23" ca="1">IF(LEN(INDIRECT("D"&amp;ROW(),TRUE))=0,"",INDEX(list_zipHR,MATCH(INDIRECT("D"&amp;ROW(),TRUE),list_zip,0),2))</f>
        <v/>
      </c>
      <c r="F23" s="95"/>
      <c r="G23" s="111"/>
      <c r="H23" s="95"/>
      <c r="I23" s="95"/>
      <c r="J23" s="111"/>
      <c r="K23" s="111"/>
      <c r="L23" s="114" t="str" cm="1">
        <f t="array" aca="1" ref="L23" ca="1">IF(LEN(INDIRECT("J"&amp;ROW(),TRUE))=0,"",INDIRECT("J"&amp;ROW(),TRUE)*INDIRECT("K"&amp;ROW(),TRUE))</f>
        <v/>
      </c>
      <c r="M23" s="73"/>
    </row>
    <row r="24" spans="2:13" ht="12.95" customHeight="1" x14ac:dyDescent="0.25">
      <c r="B24" s="71"/>
      <c r="C24" s="109"/>
      <c r="D24" s="95"/>
      <c r="E24" s="82" t="str" cm="1">
        <f t="array" aca="1" ref="E24" ca="1">IF(LEN(INDIRECT("D"&amp;ROW(),TRUE))=0,"",INDEX(list_zipHR,MATCH(INDIRECT("D"&amp;ROW(),TRUE),list_zip,0),2))</f>
        <v/>
      </c>
      <c r="F24" s="95"/>
      <c r="G24" s="111"/>
      <c r="H24" s="95"/>
      <c r="I24" s="95"/>
      <c r="J24" s="111"/>
      <c r="K24" s="111"/>
      <c r="L24" s="114" t="str" cm="1">
        <f t="array" aca="1" ref="L24" ca="1">IF(LEN(INDIRECT("J"&amp;ROW(),TRUE))=0,"",INDIRECT("J"&amp;ROW(),TRUE)*INDIRECT("K"&amp;ROW(),TRUE))</f>
        <v/>
      </c>
      <c r="M24" s="73"/>
    </row>
    <row r="25" spans="2:13" ht="12.95" customHeight="1" x14ac:dyDescent="0.25">
      <c r="B25" s="71"/>
      <c r="C25" s="109"/>
      <c r="D25" s="95"/>
      <c r="E25" s="82" t="str" cm="1">
        <f t="array" aca="1" ref="E25" ca="1">IF(LEN(INDIRECT("D"&amp;ROW(),TRUE))=0,"",INDEX(list_zipHR,MATCH(INDIRECT("D"&amp;ROW(),TRUE),list_zip,0),2))</f>
        <v/>
      </c>
      <c r="F25" s="95"/>
      <c r="G25" s="111"/>
      <c r="H25" s="95"/>
      <c r="I25" s="95"/>
      <c r="J25" s="111"/>
      <c r="K25" s="111"/>
      <c r="L25" s="114" t="str" cm="1">
        <f t="array" aca="1" ref="L25" ca="1">IF(LEN(INDIRECT("J"&amp;ROW(),TRUE))=0,"",INDIRECT("J"&amp;ROW(),TRUE)*INDIRECT("K"&amp;ROW(),TRUE))</f>
        <v/>
      </c>
      <c r="M25" s="73"/>
    </row>
    <row r="26" spans="2:13" ht="12.95" customHeight="1" x14ac:dyDescent="0.25">
      <c r="B26" s="71"/>
      <c r="C26" s="109"/>
      <c r="D26" s="95"/>
      <c r="E26" s="82" t="str" cm="1">
        <f t="array" aca="1" ref="E26" ca="1">IF(LEN(INDIRECT("D"&amp;ROW(),TRUE))=0,"",INDEX(list_zipHR,MATCH(INDIRECT("D"&amp;ROW(),TRUE),list_zip,0),2))</f>
        <v/>
      </c>
      <c r="F26" s="95"/>
      <c r="G26" s="111"/>
      <c r="H26" s="95"/>
      <c r="I26" s="95"/>
      <c r="J26" s="111"/>
      <c r="K26" s="111"/>
      <c r="L26" s="114" t="str" cm="1">
        <f t="array" aca="1" ref="L26" ca="1">IF(LEN(INDIRECT("J"&amp;ROW(),TRUE))=0,"",INDIRECT("J"&amp;ROW(),TRUE)*INDIRECT("K"&amp;ROW(),TRUE))</f>
        <v/>
      </c>
      <c r="M26" s="73"/>
    </row>
    <row r="27" spans="2:13" ht="12.95" customHeight="1" x14ac:dyDescent="0.25">
      <c r="B27" s="71"/>
      <c r="C27" s="109"/>
      <c r="D27" s="95"/>
      <c r="E27" s="82" t="str" cm="1">
        <f t="array" aca="1" ref="E27" ca="1">IF(LEN(INDIRECT("D"&amp;ROW(),TRUE))=0,"",INDEX(list_zipHR,MATCH(INDIRECT("D"&amp;ROW(),TRUE),list_zip,0),2))</f>
        <v/>
      </c>
      <c r="F27" s="95"/>
      <c r="G27" s="111"/>
      <c r="H27" s="95"/>
      <c r="I27" s="95"/>
      <c r="J27" s="111"/>
      <c r="K27" s="111"/>
      <c r="L27" s="114" t="str" cm="1">
        <f t="array" aca="1" ref="L27" ca="1">IF(LEN(INDIRECT("J"&amp;ROW(),TRUE))=0,"",INDIRECT("J"&amp;ROW(),TRUE)*INDIRECT("K"&amp;ROW(),TRUE))</f>
        <v/>
      </c>
      <c r="M27" s="73"/>
    </row>
    <row r="28" spans="2:13" ht="12.95" customHeight="1" x14ac:dyDescent="0.25">
      <c r="B28" s="71"/>
      <c r="C28" s="109"/>
      <c r="D28" s="95"/>
      <c r="E28" s="82" t="str" cm="1">
        <f t="array" aca="1" ref="E28" ca="1">IF(LEN(INDIRECT("D"&amp;ROW(),TRUE))=0,"",INDEX(list_zipHR,MATCH(INDIRECT("D"&amp;ROW(),TRUE),list_zip,0),2))</f>
        <v/>
      </c>
      <c r="F28" s="95"/>
      <c r="G28" s="111"/>
      <c r="H28" s="95"/>
      <c r="I28" s="95"/>
      <c r="J28" s="111"/>
      <c r="K28" s="111"/>
      <c r="L28" s="114" t="str" cm="1">
        <f t="array" aca="1" ref="L28" ca="1">IF(LEN(INDIRECT("J"&amp;ROW(),TRUE))=0,"",INDIRECT("J"&amp;ROW(),TRUE)*INDIRECT("K"&amp;ROW(),TRUE))</f>
        <v/>
      </c>
      <c r="M28" s="73"/>
    </row>
    <row r="29" spans="2:13" ht="12.95" customHeight="1" x14ac:dyDescent="0.25">
      <c r="B29" s="71"/>
      <c r="C29" s="109"/>
      <c r="D29" s="95"/>
      <c r="E29" s="82" t="str" cm="1">
        <f t="array" aca="1" ref="E29" ca="1">IF(LEN(INDIRECT("D"&amp;ROW(),TRUE))=0,"",INDEX(list_zipHR,MATCH(INDIRECT("D"&amp;ROW(),TRUE),list_zip,0),2))</f>
        <v/>
      </c>
      <c r="F29" s="95"/>
      <c r="G29" s="111"/>
      <c r="H29" s="95"/>
      <c r="I29" s="95"/>
      <c r="J29" s="111"/>
      <c r="K29" s="111"/>
      <c r="L29" s="114" t="str" cm="1">
        <f t="array" aca="1" ref="L29" ca="1">IF(LEN(INDIRECT("J"&amp;ROW(),TRUE))=0,"",INDIRECT("J"&amp;ROW(),TRUE)*INDIRECT("K"&amp;ROW(),TRUE))</f>
        <v/>
      </c>
      <c r="M29" s="73"/>
    </row>
    <row r="30" spans="2:13" ht="12.95" customHeight="1" x14ac:dyDescent="0.25">
      <c r="B30" s="71"/>
      <c r="C30" s="109"/>
      <c r="D30" s="112"/>
      <c r="E30" s="82" t="str" cm="1">
        <f t="array" aca="1" ref="E30" ca="1">IF(LEN(INDIRECT("D"&amp;ROW(),TRUE))=0,"",INDEX(list_zipHR,MATCH(INDIRECT("D"&amp;ROW(),TRUE),list_zip,0),2))</f>
        <v/>
      </c>
      <c r="F30" s="95"/>
      <c r="G30" s="111"/>
      <c r="H30" s="95"/>
      <c r="I30" s="95"/>
      <c r="J30" s="111"/>
      <c r="K30" s="111"/>
      <c r="L30" s="114" t="str" cm="1">
        <f t="array" aca="1" ref="L30" ca="1">IF(LEN(INDIRECT("J"&amp;ROW(),TRUE))=0,"",INDIRECT("J"&amp;ROW(),TRUE)*INDIRECT("K"&amp;ROW(),TRUE))</f>
        <v/>
      </c>
      <c r="M30" s="73"/>
    </row>
    <row r="31" spans="2:13" ht="12.95" customHeight="1" x14ac:dyDescent="0.25">
      <c r="B31" s="71"/>
      <c r="C31" s="109"/>
      <c r="D31" s="95"/>
      <c r="E31" s="82" t="str" cm="1">
        <f t="array" aca="1" ref="E31" ca="1">IF(LEN(INDIRECT("D"&amp;ROW(),TRUE))=0,"",INDEX(list_zipHR,MATCH(INDIRECT("D"&amp;ROW(),TRUE),list_zip,0),2))</f>
        <v/>
      </c>
      <c r="F31" s="95"/>
      <c r="G31" s="111"/>
      <c r="H31" s="95"/>
      <c r="I31" s="95"/>
      <c r="J31" s="111"/>
      <c r="K31" s="111"/>
      <c r="L31" s="114" t="str" cm="1">
        <f t="array" aca="1" ref="L31" ca="1">IF(LEN(INDIRECT("J"&amp;ROW(),TRUE))=0,"",INDIRECT("J"&amp;ROW(),TRUE)*INDIRECT("K"&amp;ROW(),TRUE))</f>
        <v/>
      </c>
      <c r="M31" s="73"/>
    </row>
    <row r="32" spans="2:13" ht="12.95" customHeight="1" x14ac:dyDescent="0.25">
      <c r="B32" s="71"/>
      <c r="C32" s="109"/>
      <c r="D32" s="95"/>
      <c r="E32" s="82" t="str" cm="1">
        <f t="array" aca="1" ref="E32" ca="1">IF(LEN(INDIRECT("D"&amp;ROW(),TRUE))=0,"",INDEX(list_zipHR,MATCH(INDIRECT("D"&amp;ROW(),TRUE),list_zip,0),2))</f>
        <v/>
      </c>
      <c r="F32" s="95"/>
      <c r="G32" s="111"/>
      <c r="H32" s="95"/>
      <c r="I32" s="95"/>
      <c r="J32" s="111"/>
      <c r="K32" s="111"/>
      <c r="L32" s="114" t="str" cm="1">
        <f t="array" aca="1" ref="L32" ca="1">IF(LEN(INDIRECT("J"&amp;ROW(),TRUE))=0,"",INDIRECT("J"&amp;ROW(),TRUE)*INDIRECT("K"&amp;ROW(),TRUE))</f>
        <v/>
      </c>
      <c r="M32" s="73"/>
    </row>
    <row r="33" spans="2:13" ht="12.95" customHeight="1" x14ac:dyDescent="0.25">
      <c r="B33" s="71"/>
      <c r="C33" s="109"/>
      <c r="D33" s="95"/>
      <c r="E33" s="82" t="str" cm="1">
        <f t="array" aca="1" ref="E33" ca="1">IF(LEN(INDIRECT("D"&amp;ROW(),TRUE))=0,"",INDEX(list_zipHR,MATCH(INDIRECT("D"&amp;ROW(),TRUE),list_zip,0),2))</f>
        <v/>
      </c>
      <c r="F33" s="95"/>
      <c r="G33" s="111"/>
      <c r="H33" s="95"/>
      <c r="I33" s="95"/>
      <c r="J33" s="111"/>
      <c r="K33" s="111"/>
      <c r="L33" s="114" t="str" cm="1">
        <f t="array" aca="1" ref="L33" ca="1">IF(LEN(INDIRECT("J"&amp;ROW(),TRUE))=0,"",INDIRECT("J"&amp;ROW(),TRUE)*INDIRECT("K"&amp;ROW(),TRUE))</f>
        <v/>
      </c>
      <c r="M33" s="73"/>
    </row>
    <row r="34" spans="2:13" ht="12.95" customHeight="1" x14ac:dyDescent="0.25">
      <c r="B34" s="71"/>
      <c r="C34" s="109"/>
      <c r="D34" s="95"/>
      <c r="E34" s="82" t="str" cm="1">
        <f t="array" aca="1" ref="E34" ca="1">IF(LEN(INDIRECT("D"&amp;ROW(),TRUE))=0,"",INDEX(list_zipHR,MATCH(INDIRECT("D"&amp;ROW(),TRUE),list_zip,0),2))</f>
        <v/>
      </c>
      <c r="F34" s="95"/>
      <c r="G34" s="111"/>
      <c r="H34" s="95"/>
      <c r="I34" s="95"/>
      <c r="J34" s="111"/>
      <c r="K34" s="111"/>
      <c r="L34" s="114" t="str" cm="1">
        <f t="array" aca="1" ref="L34" ca="1">IF(LEN(INDIRECT("J"&amp;ROW(),TRUE))=0,"",INDIRECT("J"&amp;ROW(),TRUE)*INDIRECT("K"&amp;ROW(),TRUE))</f>
        <v/>
      </c>
      <c r="M34" s="73"/>
    </row>
    <row r="35" spans="2:13" ht="12.95" customHeight="1" x14ac:dyDescent="0.25">
      <c r="B35" s="71"/>
      <c r="C35" s="109"/>
      <c r="D35" s="95"/>
      <c r="E35" s="82" t="str" cm="1">
        <f t="array" aca="1" ref="E35" ca="1">IF(LEN(INDIRECT("D"&amp;ROW(),TRUE))=0,"",INDEX(list_zipHR,MATCH(INDIRECT("D"&amp;ROW(),TRUE),list_zip,0),2))</f>
        <v/>
      </c>
      <c r="F35" s="95"/>
      <c r="G35" s="111"/>
      <c r="H35" s="95"/>
      <c r="I35" s="95"/>
      <c r="J35" s="111"/>
      <c r="K35" s="111"/>
      <c r="L35" s="114" t="str" cm="1">
        <f t="array" aca="1" ref="L35" ca="1">IF(LEN(INDIRECT("J"&amp;ROW(),TRUE))=0,"",INDIRECT("J"&amp;ROW(),TRUE)*INDIRECT("K"&amp;ROW(),TRUE))</f>
        <v/>
      </c>
      <c r="M35" s="73"/>
    </row>
    <row r="36" spans="2:13" ht="12.95" customHeight="1" x14ac:dyDescent="0.25">
      <c r="B36" s="71"/>
      <c r="C36" s="109"/>
      <c r="D36" s="95"/>
      <c r="E36" s="82" t="str" cm="1">
        <f t="array" aca="1" ref="E36" ca="1">IF(LEN(INDIRECT("D"&amp;ROW(),TRUE))=0,"",INDEX(list_zipHR,MATCH(INDIRECT("D"&amp;ROW(),TRUE),list_zip,0),2))</f>
        <v/>
      </c>
      <c r="F36" s="95"/>
      <c r="G36" s="111"/>
      <c r="H36" s="95"/>
      <c r="I36" s="95"/>
      <c r="J36" s="111"/>
      <c r="K36" s="111"/>
      <c r="L36" s="114" t="str" cm="1">
        <f t="array" aca="1" ref="L36" ca="1">IF(LEN(INDIRECT("J"&amp;ROW(),TRUE))=0,"",INDIRECT("J"&amp;ROW(),TRUE)*INDIRECT("K"&amp;ROW(),TRUE))</f>
        <v/>
      </c>
      <c r="M36" s="73"/>
    </row>
    <row r="37" spans="2:13" ht="12.95" customHeight="1" x14ac:dyDescent="0.25">
      <c r="B37" s="71"/>
      <c r="C37" s="109"/>
      <c r="D37" s="95"/>
      <c r="E37" s="82" t="str" cm="1">
        <f t="array" aca="1" ref="E37" ca="1">IF(LEN(INDIRECT("D"&amp;ROW(),TRUE))=0,"",INDEX(list_zipHR,MATCH(INDIRECT("D"&amp;ROW(),TRUE),list_zip,0),2))</f>
        <v/>
      </c>
      <c r="F37" s="95"/>
      <c r="G37" s="111"/>
      <c r="H37" s="95"/>
      <c r="I37" s="95"/>
      <c r="J37" s="111"/>
      <c r="K37" s="111"/>
      <c r="L37" s="114" t="str" cm="1">
        <f t="array" aca="1" ref="L37" ca="1">IF(LEN(INDIRECT("J"&amp;ROW(),TRUE))=0,"",INDIRECT("J"&amp;ROW(),TRUE)*INDIRECT("K"&amp;ROW(),TRUE))</f>
        <v/>
      </c>
      <c r="M37" s="73"/>
    </row>
    <row r="38" spans="2:13" ht="12.95" customHeight="1" x14ac:dyDescent="0.25">
      <c r="B38" s="71"/>
      <c r="C38" s="109"/>
      <c r="D38" s="112"/>
      <c r="E38" s="82" t="str" cm="1">
        <f t="array" aca="1" ref="E38" ca="1">IF(LEN(INDIRECT("D"&amp;ROW(),TRUE))=0,"",INDEX(list_zipHR,MATCH(INDIRECT("D"&amp;ROW(),TRUE),list_zip,0),2))</f>
        <v/>
      </c>
      <c r="F38" s="95"/>
      <c r="G38" s="111"/>
      <c r="H38" s="95"/>
      <c r="I38" s="95"/>
      <c r="J38" s="111"/>
      <c r="K38" s="111"/>
      <c r="L38" s="114" t="str" cm="1">
        <f t="array" aca="1" ref="L38" ca="1">IF(LEN(INDIRECT("J"&amp;ROW(),TRUE))=0,"",INDIRECT("J"&amp;ROW(),TRUE)*INDIRECT("K"&amp;ROW(),TRUE))</f>
        <v/>
      </c>
      <c r="M38" s="73"/>
    </row>
    <row r="39" spans="2:13" ht="12.95" customHeight="1" x14ac:dyDescent="0.25">
      <c r="B39" s="71"/>
      <c r="C39" s="109"/>
      <c r="D39" s="95"/>
      <c r="E39" s="82" t="str" cm="1">
        <f t="array" aca="1" ref="E39" ca="1">IF(LEN(INDIRECT("D"&amp;ROW(),TRUE))=0,"",INDEX(list_zipHR,MATCH(INDIRECT("D"&amp;ROW(),TRUE),list_zip,0),2))</f>
        <v/>
      </c>
      <c r="F39" s="95"/>
      <c r="G39" s="111"/>
      <c r="H39" s="95"/>
      <c r="I39" s="95"/>
      <c r="J39" s="111"/>
      <c r="K39" s="111"/>
      <c r="L39" s="114" t="str" cm="1">
        <f t="array" aca="1" ref="L39" ca="1">IF(LEN(INDIRECT("J"&amp;ROW(),TRUE))=0,"",INDIRECT("J"&amp;ROW(),TRUE)*INDIRECT("K"&amp;ROW(),TRUE))</f>
        <v/>
      </c>
      <c r="M39" s="73"/>
    </row>
    <row r="40" spans="2:13" ht="12.95" customHeight="1" x14ac:dyDescent="0.25">
      <c r="B40" s="71"/>
      <c r="C40" s="109"/>
      <c r="D40" s="95"/>
      <c r="E40" s="82" t="str" cm="1">
        <f t="array" aca="1" ref="E40" ca="1">IF(LEN(INDIRECT("D"&amp;ROW(),TRUE))=0,"",INDEX(list_zipHR,MATCH(INDIRECT("D"&amp;ROW(),TRUE),list_zip,0),2))</f>
        <v/>
      </c>
      <c r="F40" s="95"/>
      <c r="G40" s="111"/>
      <c r="H40" s="95"/>
      <c r="I40" s="95"/>
      <c r="J40" s="111"/>
      <c r="K40" s="111"/>
      <c r="L40" s="114" t="str" cm="1">
        <f t="array" aca="1" ref="L40" ca="1">IF(LEN(INDIRECT("J"&amp;ROW(),TRUE))=0,"",INDIRECT("J"&amp;ROW(),TRUE)*INDIRECT("K"&amp;ROW(),TRUE))</f>
        <v/>
      </c>
      <c r="M40" s="73"/>
    </row>
    <row r="41" spans="2:13" ht="12.95" customHeight="1" x14ac:dyDescent="0.25">
      <c r="B41" s="71"/>
      <c r="C41" s="109"/>
      <c r="D41" s="95"/>
      <c r="E41" s="82" t="str" cm="1">
        <f t="array" aca="1" ref="E41" ca="1">IF(LEN(INDIRECT("D"&amp;ROW(),TRUE))=0,"",INDEX(list_zipHR,MATCH(INDIRECT("D"&amp;ROW(),TRUE),list_zip,0),2))</f>
        <v/>
      </c>
      <c r="F41" s="95"/>
      <c r="G41" s="111"/>
      <c r="H41" s="95"/>
      <c r="I41" s="95"/>
      <c r="J41" s="111"/>
      <c r="K41" s="111"/>
      <c r="L41" s="114" t="str" cm="1">
        <f t="array" aca="1" ref="L41" ca="1">IF(LEN(INDIRECT("J"&amp;ROW(),TRUE))=0,"",INDIRECT("J"&amp;ROW(),TRUE)*INDIRECT("K"&amp;ROW(),TRUE))</f>
        <v/>
      </c>
      <c r="M41" s="73"/>
    </row>
    <row r="42" spans="2:13" ht="12.95" customHeight="1" x14ac:dyDescent="0.25">
      <c r="B42" s="71"/>
      <c r="C42" s="109"/>
      <c r="D42" s="95"/>
      <c r="E42" s="82" t="str" cm="1">
        <f t="array" aca="1" ref="E42" ca="1">IF(LEN(INDIRECT("D"&amp;ROW(),TRUE))=0,"",INDEX(list_zipHR,MATCH(INDIRECT("D"&amp;ROW(),TRUE),list_zip,0),2))</f>
        <v/>
      </c>
      <c r="F42" s="95"/>
      <c r="G42" s="111"/>
      <c r="H42" s="95"/>
      <c r="I42" s="95"/>
      <c r="J42" s="111"/>
      <c r="K42" s="111"/>
      <c r="L42" s="114" t="str" cm="1">
        <f t="array" aca="1" ref="L42" ca="1">IF(LEN(INDIRECT("J"&amp;ROW(),TRUE))=0,"",INDIRECT("J"&amp;ROW(),TRUE)*INDIRECT("K"&amp;ROW(),TRUE))</f>
        <v/>
      </c>
      <c r="M42" s="73"/>
    </row>
    <row r="43" spans="2:13" ht="12.95" customHeight="1" x14ac:dyDescent="0.25">
      <c r="B43" s="71"/>
      <c r="C43" s="109"/>
      <c r="D43" s="95"/>
      <c r="E43" s="82" t="str" cm="1">
        <f t="array" aca="1" ref="E43" ca="1">IF(LEN(INDIRECT("D"&amp;ROW(),TRUE))=0,"",INDEX(list_zipHR,MATCH(INDIRECT("D"&amp;ROW(),TRUE),list_zip,0),2))</f>
        <v/>
      </c>
      <c r="F43" s="95"/>
      <c r="G43" s="111"/>
      <c r="H43" s="95"/>
      <c r="I43" s="95"/>
      <c r="J43" s="111"/>
      <c r="K43" s="111"/>
      <c r="L43" s="114" t="str" cm="1">
        <f t="array" aca="1" ref="L43" ca="1">IF(LEN(INDIRECT("J"&amp;ROW(),TRUE))=0,"",INDIRECT("J"&amp;ROW(),TRUE)*INDIRECT("K"&amp;ROW(),TRUE))</f>
        <v/>
      </c>
      <c r="M43" s="73"/>
    </row>
    <row r="44" spans="2:13" ht="12.95" customHeight="1" x14ac:dyDescent="0.25">
      <c r="B44" s="71"/>
      <c r="C44" s="109"/>
      <c r="D44" s="95"/>
      <c r="E44" s="82" t="str" cm="1">
        <f t="array" aca="1" ref="E44" ca="1">IF(LEN(INDIRECT("D"&amp;ROW(),TRUE))=0,"",INDEX(list_zipHR,MATCH(INDIRECT("D"&amp;ROW(),TRUE),list_zip,0),2))</f>
        <v/>
      </c>
      <c r="F44" s="95"/>
      <c r="G44" s="111"/>
      <c r="H44" s="95"/>
      <c r="I44" s="95"/>
      <c r="J44" s="111"/>
      <c r="K44" s="111"/>
      <c r="L44" s="114" t="str" cm="1">
        <f t="array" aca="1" ref="L44" ca="1">IF(LEN(INDIRECT("J"&amp;ROW(),TRUE))=0,"",INDIRECT("J"&amp;ROW(),TRUE)*INDIRECT("K"&amp;ROW(),TRUE))</f>
        <v/>
      </c>
      <c r="M44" s="73"/>
    </row>
    <row r="45" spans="2:13" ht="12" customHeight="1" x14ac:dyDescent="0.25">
      <c r="B45" s="71"/>
      <c r="C45" s="72"/>
      <c r="D45" s="72"/>
      <c r="E45" s="72"/>
      <c r="F45" s="72"/>
      <c r="G45" s="72"/>
      <c r="H45" s="72"/>
      <c r="I45" s="72"/>
      <c r="J45" s="72"/>
      <c r="K45" s="72"/>
      <c r="L45" s="72"/>
      <c r="M45" s="73"/>
    </row>
    <row r="46" spans="2:13" ht="12" customHeight="1" x14ac:dyDescent="0.25">
      <c r="B46" s="71"/>
      <c r="C46" s="72"/>
      <c r="D46" s="72"/>
      <c r="E46" s="72"/>
      <c r="F46" s="72"/>
      <c r="G46" s="72"/>
      <c r="H46" s="72"/>
      <c r="I46" s="72"/>
      <c r="J46" s="72"/>
      <c r="K46" s="72"/>
      <c r="L46" s="72"/>
      <c r="M46" s="73"/>
    </row>
    <row r="47" spans="2:13" ht="12" customHeight="1" x14ac:dyDescent="0.25">
      <c r="B47" s="71"/>
      <c r="C47" s="72"/>
      <c r="D47" s="72"/>
      <c r="E47" s="72"/>
      <c r="F47" s="72"/>
      <c r="G47" s="72"/>
      <c r="H47" s="72"/>
      <c r="I47" s="72"/>
      <c r="J47" s="72"/>
      <c r="K47" s="72"/>
      <c r="L47" s="72"/>
      <c r="M47" s="73"/>
    </row>
    <row r="48" spans="2:13" ht="12" customHeight="1" x14ac:dyDescent="0.25">
      <c r="B48" s="71"/>
      <c r="C48" s="72"/>
      <c r="D48" s="72"/>
      <c r="E48" s="72"/>
      <c r="F48" s="72"/>
      <c r="G48" s="72"/>
      <c r="H48" s="72"/>
      <c r="I48" s="72"/>
      <c r="J48" s="72"/>
      <c r="K48" s="72"/>
      <c r="L48" s="72"/>
      <c r="M48" s="73"/>
    </row>
    <row r="49" spans="2:13" ht="12" customHeight="1" thickBot="1" x14ac:dyDescent="0.3">
      <c r="B49" s="78"/>
      <c r="C49" s="79"/>
      <c r="D49" s="79"/>
      <c r="E49" s="79"/>
      <c r="F49" s="79"/>
      <c r="G49" s="79"/>
      <c r="H49" s="79"/>
      <c r="I49" s="79"/>
      <c r="J49" s="79"/>
      <c r="K49" s="79"/>
      <c r="L49" s="79"/>
      <c r="M49" s="80"/>
    </row>
  </sheetData>
  <sheetProtection algorithmName="SHA-512" hashValue="w6236cXW0ypS/6ys7NGspDAa81T7KtLDgVOFI9l1Xm9gB8vrV/lf55iAsyuYUngjXv9YgEUkqyBpTy/wao0n4Q==" saltValue="rcyhRjTBBUnCrgS0/ihmvg==" spinCount="100000" sheet="1" formatCells="0" formatColumns="0" formatRows="0" autoFilter="0"/>
  <sortState xmlns:xlrd2="http://schemas.microsoft.com/office/spreadsheetml/2017/richdata2" ref="C12:L44">
    <sortCondition ref="C11:C44"/>
  </sortState>
  <mergeCells count="2">
    <mergeCell ref="B3:M3"/>
    <mergeCell ref="D6:L6"/>
  </mergeCells>
  <conditionalFormatting sqref="G12:G44 J12:L44">
    <cfRule type="expression" dxfId="109" priority="4">
      <formula>INT(G12)=G12</formula>
    </cfRule>
  </conditionalFormatting>
  <dataValidations count="5">
    <dataValidation type="list" allowBlank="1" showInputMessage="1" showErrorMessage="1" sqref="D12:D44" xr:uid="{FEEBF61A-23C7-4D26-9117-1F0FD940BA9B}">
      <formula1>list_zip</formula1>
    </dataValidation>
    <dataValidation type="list" allowBlank="1" showInputMessage="1" showErrorMessage="1" sqref="F12:F44" xr:uid="{3DEEBE31-1025-41BE-B175-96BC51ECF18D}">
      <formula1>list_InstallYear</formula1>
    </dataValidation>
    <dataValidation type="list" allowBlank="1" showInputMessage="1" showErrorMessage="1" sqref="H12:H44" xr:uid="{46E41324-7B8B-44A4-97E3-0F58C818FDFF}">
      <formula1>list_sector</formula1>
    </dataValidation>
    <dataValidation type="list" allowBlank="1" showInputMessage="1" showErrorMessage="1" sqref="I12:I44" xr:uid="{BE7032DC-6457-410D-A7F1-CE1E7D4A8E22}">
      <formula1>list_MeasureType</formula1>
    </dataValidation>
    <dataValidation type="decimal" operator="greaterThan" allowBlank="1" showInputMessage="1" showErrorMessage="1" errorTitle="Input Error" error="Please enter a number geater than zero." sqref="J12:K44 G12:G44" xr:uid="{31606F6A-CA93-49CF-9DF6-1E23C0AD638A}">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6092-5041-4A6C-88DF-4D10934AE37E}">
  <sheetPr>
    <tabColor theme="5"/>
  </sheetPr>
  <dimension ref="A1:N215"/>
  <sheetViews>
    <sheetView topLeftCell="D1" workbookViewId="0">
      <selection activeCell="F5" sqref="F5"/>
    </sheetView>
  </sheetViews>
  <sheetFormatPr defaultRowHeight="15" x14ac:dyDescent="0.25"/>
  <cols>
    <col min="1" max="2" width="4.7109375" hidden="1" customWidth="1"/>
    <col min="3" max="3" width="5.42578125" hidden="1" customWidth="1"/>
    <col min="4" max="4" width="29" customWidth="1"/>
    <col min="5" max="5" width="39.85546875" bestFit="1" customWidth="1"/>
    <col min="6" max="6" width="31.140625" customWidth="1"/>
    <col min="7" max="7" width="14.140625" bestFit="1" customWidth="1"/>
    <col min="8" max="8" width="16.7109375" customWidth="1"/>
    <col min="9" max="9" width="15.28515625" bestFit="1" customWidth="1"/>
    <col min="10" max="10" width="15.42578125" bestFit="1" customWidth="1"/>
    <col min="11" max="11" width="40.28515625" customWidth="1"/>
    <col min="12" max="12" width="40" hidden="1" customWidth="1"/>
    <col min="13" max="13" width="13.42578125" hidden="1" customWidth="1"/>
    <col min="14" max="14" width="15.5703125" hidden="1" customWidth="1"/>
    <col min="18" max="18" width="10.7109375" bestFit="1" customWidth="1"/>
  </cols>
  <sheetData>
    <row r="1" spans="1:14" ht="21" x14ac:dyDescent="0.35">
      <c r="D1" s="30" t="s">
        <v>63</v>
      </c>
      <c r="F1" s="28"/>
    </row>
    <row r="2" spans="1:14" x14ac:dyDescent="0.25">
      <c r="D2" s="19" t="s">
        <v>112</v>
      </c>
    </row>
    <row r="4" spans="1:14" x14ac:dyDescent="0.25">
      <c r="E4" s="51" t="s">
        <v>68</v>
      </c>
      <c r="F4" s="51" t="s">
        <v>67</v>
      </c>
      <c r="G4" s="181" t="s">
        <v>69</v>
      </c>
      <c r="H4" s="181"/>
      <c r="I4" s="181"/>
      <c r="J4" s="181"/>
      <c r="K4" s="181"/>
    </row>
    <row r="5" spans="1:14" x14ac:dyDescent="0.25">
      <c r="D5" t="s">
        <v>8</v>
      </c>
      <c r="E5" s="56">
        <v>2016</v>
      </c>
      <c r="F5" s="57"/>
      <c r="G5" s="178"/>
      <c r="H5" s="179"/>
      <c r="I5" s="179"/>
      <c r="J5" s="179"/>
      <c r="K5" s="180"/>
    </row>
    <row r="7" spans="1:14" s="42" customFormat="1" ht="18.75" x14ac:dyDescent="0.3">
      <c r="A7" s="44"/>
      <c r="B7" s="44"/>
      <c r="C7" s="44"/>
      <c r="D7" s="45" t="s">
        <v>66</v>
      </c>
      <c r="E7" s="45" t="str" cm="1">
        <f t="array" aca="1" ref="E7" ca="1">IFERROR(INDEX(list_HRused,1),"Region Not Used")</f>
        <v>Region Not Used</v>
      </c>
      <c r="F7" s="44"/>
      <c r="G7" s="44"/>
      <c r="H7" s="44"/>
      <c r="I7" s="44"/>
      <c r="J7" s="44"/>
      <c r="K7" s="44"/>
      <c r="L7" s="44"/>
      <c r="M7" s="44"/>
      <c r="N7" s="44"/>
    </row>
    <row r="8" spans="1:14" ht="16.5" customHeight="1" x14ac:dyDescent="0.35">
      <c r="D8" s="30"/>
      <c r="E8" s="1" t="s">
        <v>68</v>
      </c>
      <c r="F8" s="1" t="s">
        <v>67</v>
      </c>
      <c r="G8" s="181" t="s">
        <v>69</v>
      </c>
      <c r="H8" s="181"/>
      <c r="I8" s="181"/>
      <c r="J8" s="181"/>
      <c r="K8" s="181"/>
      <c r="L8" s="52" t="s">
        <v>44</v>
      </c>
      <c r="M8" s="49"/>
      <c r="N8" s="49"/>
    </row>
    <row r="9" spans="1:14" ht="16.5" customHeight="1" x14ac:dyDescent="0.3">
      <c r="D9" s="29" t="s">
        <v>44</v>
      </c>
      <c r="E9" s="37" t="str">
        <f ca="1">IF(E7="Region Not Used","",INDEX('Default Values'!$B$6:$B$15,MATCH('Water System Inputs'!E7,'Default Values'!$A$6:$A$15,0)))</f>
        <v/>
      </c>
      <c r="F9" s="43"/>
      <c r="G9" s="178"/>
      <c r="H9" s="179"/>
      <c r="I9" s="179"/>
      <c r="J9" s="179"/>
      <c r="K9" s="180"/>
      <c r="L9" s="40" t="str">
        <f ca="1">IF(OR(F9="Use Default Supply",LEN(F9)=0),E9,F9&amp;"*")</f>
        <v/>
      </c>
      <c r="M9" s="42"/>
      <c r="N9" s="42"/>
    </row>
    <row r="11" spans="1:14" x14ac:dyDescent="0.25">
      <c r="D11" s="33" t="s">
        <v>82</v>
      </c>
    </row>
    <row r="12" spans="1:14" ht="45" x14ac:dyDescent="0.25">
      <c r="A12" s="32" t="s">
        <v>34</v>
      </c>
      <c r="B12" s="32" t="s">
        <v>71</v>
      </c>
      <c r="C12" s="32" t="s">
        <v>4</v>
      </c>
      <c r="D12" s="1" t="s">
        <v>64</v>
      </c>
      <c r="E12" s="31" t="str">
        <f ca="1">"Default Assumptions for:"&amp;CHAR(10)&amp;IF(AND(F9&lt;&gt;"",F9&lt;&gt;"Use Default Supply"),F9,E9)</f>
        <v xml:space="preserve">Default Assumptions for:
</v>
      </c>
      <c r="F12" s="1" t="s">
        <v>67</v>
      </c>
      <c r="G12" s="46" t="s">
        <v>110</v>
      </c>
      <c r="H12" s="46" t="s">
        <v>111</v>
      </c>
      <c r="I12" s="49" t="s">
        <v>103</v>
      </c>
      <c r="J12" s="49" t="s">
        <v>104</v>
      </c>
      <c r="K12" s="1" t="s">
        <v>69</v>
      </c>
      <c r="L12" s="1" t="s">
        <v>101</v>
      </c>
      <c r="M12" s="49" t="s">
        <v>102</v>
      </c>
      <c r="N12" s="49" t="s">
        <v>105</v>
      </c>
    </row>
    <row r="13" spans="1:14" x14ac:dyDescent="0.25">
      <c r="A13" s="32" t="str">
        <f ca="1">E7</f>
        <v>Region Not Used</v>
      </c>
      <c r="B13" s="32" t="str">
        <f ca="1">IF(AND(F9&lt;&gt;"",F9&lt;&gt;"Use Default Supply"),F9,E9)</f>
        <v/>
      </c>
      <c r="C13" s="32" t="s">
        <v>10</v>
      </c>
      <c r="D13" t="s">
        <v>185</v>
      </c>
      <c r="E13" s="37" t="str" cm="1">
        <f t="array" aca="1" ref="E13" ca="1">IFERROR(INDEX(table_options[Component Options],MATCH(1,(table_options[Sector]='Water System Inputs'!C13)*(table_options[Supply]='Water System Inputs'!B13)*(table_options[Component]='Water System Inputs'!D13),0)),"")</f>
        <v/>
      </c>
      <c r="F13" s="43"/>
      <c r="G13" s="39" t="str" cm="1">
        <f t="array" aca="1" ref="G13" ca="1">IF($A13="Region Not Used","",IF(SUBSTITUTE(L13,"*","")="None",0,INDEX('Default EI Values'!$F$2:$F$951,_xlfn.IFNA(MATCH(1,('Default EI Values'!$A$2:$A$951=$C13)*('Default EI Values'!$B$2:$B$951=$A13)*('Default EI Values'!$C$2:$C$951=SUBSTITUTE($B13,"*",""))*('Default EI Values'!$D$2:$D$951=$D13)*('Default EI Values'!$E$2:$E$951=SUBSTITUTE($L13,"*","")),0),MATCH(1,('Default EI Values'!$A$2:$A$951=$C13)*('Default EI Values'!$B$2:$B$951="Any")*('Default EI Values'!$C$2:$C$951=SUBSTITUTE($B13,"*",""))*('Default EI Values'!$D$2:$D$951=$D13)*('Default EI Values'!$E$2:$E$951=SUBSTITUTE($L13,"*","")),0)))))</f>
        <v/>
      </c>
      <c r="H13" s="115"/>
      <c r="I13" s="53" t="str">
        <f ca="1">IF($A13="Region Not Used","",IF(L13="None",0,INDEX('Default Values'!$B$72:$B$85,MATCH(B13,'Default Values'!$A$72:$A$85,0))))</f>
        <v/>
      </c>
      <c r="J13" s="54"/>
      <c r="K13" s="84"/>
      <c r="L13" s="40" t="str">
        <f t="shared" ref="L13:L18" ca="1" si="0">IF(OR(F13="Use Default Option",F13="No Override Available",LEN(F13)=0),E13,F13&amp;"*")</f>
        <v/>
      </c>
      <c r="M13" s="40" t="str">
        <f ca="1">IF(ISBLANK(H13),G13,H13&amp;"*")</f>
        <v/>
      </c>
      <c r="N13" s="55" t="str">
        <f ca="1">IF(ISBLANK(J13),I13,J13&amp;"*")</f>
        <v/>
      </c>
    </row>
    <row r="14" spans="1:14" x14ac:dyDescent="0.25">
      <c r="A14" s="32" t="str">
        <f ca="1">E7</f>
        <v>Region Not Used</v>
      </c>
      <c r="B14" s="32" t="str">
        <f ca="1">IF(AND(F9&lt;&gt;"",F9&lt;&gt;"Use Default Supply"),F9,E9)</f>
        <v/>
      </c>
      <c r="C14" s="32" t="s">
        <v>10</v>
      </c>
      <c r="D14" t="s">
        <v>186</v>
      </c>
      <c r="E14" s="37" t="str" cm="1">
        <f t="array" aca="1" ref="E14" ca="1">IFERROR(INDEX(table_options[Component Options],MATCH(1,(table_options[Sector]='Water System Inputs'!C14)*(table_options[Supply]='Water System Inputs'!B14)*(table_options[Component]='Water System Inputs'!D14),0)),"")</f>
        <v/>
      </c>
      <c r="F14" s="43"/>
      <c r="G14" s="39" t="str" cm="1">
        <f t="array" aca="1" ref="G14" ca="1">IF($A14="Region Not Used","",IF(SUBSTITUTE(L14,"*","")="None",0,INDEX('Default EI Values'!$F$2:$F$951,_xlfn.IFNA(MATCH(1,('Default EI Values'!$A$2:$A$951=$C14)*('Default EI Values'!$B$2:$B$951=$A14)*('Default EI Values'!$C$2:$C$951=SUBSTITUTE($B14,"*",""))*('Default EI Values'!$D$2:$D$951=$D14)*('Default EI Values'!$E$2:$E$951=SUBSTITUTE($L14,"*","")),0),MATCH(1,('Default EI Values'!$A$2:$A$951=$C14)*('Default EI Values'!$B$2:$B$951="Any")*('Default EI Values'!$C$2:$C$951=SUBSTITUTE($B14,"*",""))*('Default EI Values'!$D$2:$D$951=$D14)*('Default EI Values'!$E$2:$E$951=SUBSTITUTE($L14,"*","")),0)))))</f>
        <v/>
      </c>
      <c r="H14" s="115"/>
      <c r="I14" s="53" t="str">
        <f ca="1">IF($A14="Region Not Used","",IF(L14="None",0,INDEX('Default Values'!$B$72:$B$85,MATCH(D14,'Default Values'!$A$72:$A$85,0))))</f>
        <v/>
      </c>
      <c r="J14" s="54"/>
      <c r="K14" s="84"/>
      <c r="L14" s="40" t="str">
        <f t="shared" ca="1" si="0"/>
        <v/>
      </c>
      <c r="M14" s="40" t="str">
        <f ca="1">IF(ISBLANK(H14),G14,H14&amp;"*")</f>
        <v/>
      </c>
      <c r="N14" s="55" t="str">
        <f ca="1">IF(ISBLANK(J14),I14,J14&amp;"*")</f>
        <v/>
      </c>
    </row>
    <row r="15" spans="1:14" x14ac:dyDescent="0.25">
      <c r="A15" s="32" t="str">
        <f ca="1">E7</f>
        <v>Region Not Used</v>
      </c>
      <c r="B15" s="32" t="str">
        <f ca="1">IF(AND(F9&lt;&gt;"",F9&lt;&gt;"Use Default Supply"),F9,E9)</f>
        <v/>
      </c>
      <c r="C15" s="32" t="s">
        <v>10</v>
      </c>
      <c r="D15" t="s">
        <v>187</v>
      </c>
      <c r="E15" s="37" t="str" cm="1">
        <f t="array" aca="1" ref="E15" ca="1">IFERROR(INDEX(table_options[Component Options],MATCH(1,(table_options[Sector]='Water System Inputs'!C15)*(table_options[Supply]='Water System Inputs'!B15)*(table_options[Component]='Water System Inputs'!D15),0)),"")</f>
        <v/>
      </c>
      <c r="F15" s="43"/>
      <c r="G15" s="39" t="str" cm="1">
        <f t="array" aca="1" ref="G15" ca="1">IF($A15="Region Not Used","",IF(SUBSTITUTE(L15,"*","")="None",0,INDEX('Default EI Values'!$F$2:$F$951,_xlfn.IFNA(MATCH(1,('Default EI Values'!$B$2:$B$951=$A15)*('Default EI Values'!$C$2:$C$951=SUBSTITUTE($B15,"*",""))*('Default EI Values'!$D$2:$D$951=$D15)*('Default EI Values'!$E$2:$E$951=SUBSTITUTE($L15,"*","")),0),_xlfn.IFNA(MATCH(1,('Default EI Values'!$B$2:$B$951="Any")*('Default EI Values'!$C$2:$C$951=SUBSTITUTE($B15,"*",""))*('Default EI Values'!$D$2:$D$951=$D15)*('Default EI Values'!$E$2:$E$951=SUBSTITUTE($L15,"*","")),0),MATCH(1,('Default EI Values'!$B$2:$B$951="Any")*('Default EI Values'!$C$2:$C$951=SUBSTITUTE($B15,"*",""))*('Default EI Values'!$D$2:$D$951=$D15)*('Default EI Values'!$E$2:$E$951=SUBSTITUTE($L15,"*","")&amp;" - "&amp;SUBSTITUTE($L16,"*","")),0))))))</f>
        <v/>
      </c>
      <c r="H15" s="115"/>
      <c r="I15" s="53" t="str">
        <f ca="1">IF($A15="Region Not Used","",IF(L15="None",0,INDEX('Default Values'!$B$72:$B$85,MATCH(D15,'Default Values'!$A$72:$A$85,0))))</f>
        <v/>
      </c>
      <c r="J15" s="54"/>
      <c r="K15" s="84"/>
      <c r="L15" s="40" t="str">
        <f t="shared" ca="1" si="0"/>
        <v/>
      </c>
      <c r="M15" s="40" t="str">
        <f ca="1">IF(ISBLANK(H15),G15,H15&amp;"*")</f>
        <v/>
      </c>
      <c r="N15" s="55" t="str">
        <f ca="1">IF(ISBLANK(J15),I15,J15&amp;"*")</f>
        <v/>
      </c>
    </row>
    <row r="16" spans="1:14" x14ac:dyDescent="0.25">
      <c r="A16" s="32" t="str">
        <f ca="1">E7</f>
        <v>Region Not Used</v>
      </c>
      <c r="B16" s="32" t="str">
        <f ca="1">IF(AND(F9&lt;&gt;"",F9&lt;&gt;"Use Default Supply"),F9,E9)</f>
        <v/>
      </c>
      <c r="C16" s="32" t="s">
        <v>10</v>
      </c>
      <c r="D16" s="34" t="s">
        <v>40</v>
      </c>
      <c r="E16" s="37" t="str">
        <f ca="1">IF(E15="Urban Potable Distribution",IFERROR(INDEX('Default Values'!$B$56:$B$65,MATCH(A16,'Default Values'!$A$56:$A$65,0)),""),"")</f>
        <v/>
      </c>
      <c r="F16" s="43"/>
      <c r="G16" s="182" t="s">
        <v>106</v>
      </c>
      <c r="H16" s="183"/>
      <c r="I16" s="183"/>
      <c r="J16" s="184"/>
      <c r="K16" s="84"/>
      <c r="L16" s="40" t="str">
        <f t="shared" ca="1" si="0"/>
        <v/>
      </c>
      <c r="M16" s="40"/>
      <c r="N16" s="47"/>
    </row>
    <row r="17" spans="1:14" x14ac:dyDescent="0.25">
      <c r="A17" s="32" t="str">
        <f ca="1">E7</f>
        <v>Region Not Used</v>
      </c>
      <c r="B17" s="32" t="str">
        <f ca="1">IF(AND(F9&lt;&gt;"",F9&lt;&gt;"Use Default Supply"),F9,E9)</f>
        <v/>
      </c>
      <c r="C17" s="32" t="s">
        <v>10</v>
      </c>
      <c r="D17" t="s">
        <v>48</v>
      </c>
      <c r="E17" s="37" t="str" cm="1">
        <f t="array" aca="1" ref="E17" ca="1">IFERROR(INDEX(table_options[Component Options],MATCH(1,(table_options[Sector]='Water System Inputs'!C17)*(table_options[Supply]='Water System Inputs'!B17)*(table_options[Component]='Water System Inputs'!D17),0)),"")</f>
        <v/>
      </c>
      <c r="F17" s="43"/>
      <c r="G17" s="39" t="str" cm="1">
        <f t="array" aca="1" ref="G17" ca="1">IF($A17="Region Not Used","",IF(SUBSTITUTE(L17,"*","")="None",0,INDEX('Default EI Values'!$F$2:$F$951,_xlfn.IFNA(MATCH(1,('Default EI Values'!$A$2:$A$951=$C17)*('Default EI Values'!$B$2:$B$951=$A17)*('Default EI Values'!$C$2:$C$951=SUBSTITUTE($B17,"*",""))*('Default EI Values'!$D$2:$D$951=$D17)*('Default EI Values'!$E$2:$E$951=SUBSTITUTE($L17,"*","")),0),MATCH(1,('Default EI Values'!$A$2:$A$951=$C17)*('Default EI Values'!$B$2:$B$951="Any")*('Default EI Values'!$C$2:$C$951=SUBSTITUTE($B17,"*",""))*('Default EI Values'!$D$2:$D$951=$D17)*('Default EI Values'!$E$2:$E$951=SUBSTITUTE($L17,"*","")),0)))))</f>
        <v/>
      </c>
      <c r="H17" s="115"/>
      <c r="I17" s="53" t="str">
        <f ca="1">IF($A17="Region Not Used","",IF(L17="None",0,INDEX('Default Values'!$B$72:$B$85,MATCH(D17,'Default Values'!$A$72:$A$85,0))))</f>
        <v/>
      </c>
      <c r="J17" s="54"/>
      <c r="K17" s="84"/>
      <c r="L17" s="40" t="str">
        <f t="shared" ca="1" si="0"/>
        <v/>
      </c>
      <c r="M17" s="40" t="str">
        <f ca="1">IF(ISBLANK(H17),G17,H17&amp;"*")</f>
        <v/>
      </c>
      <c r="N17" s="55" t="str">
        <f ca="1">IF(ISBLANK(J17),I17,J17&amp;"*")</f>
        <v/>
      </c>
    </row>
    <row r="18" spans="1:14" x14ac:dyDescent="0.25">
      <c r="A18" s="32" t="str">
        <f ca="1">E7</f>
        <v>Region Not Used</v>
      </c>
      <c r="B18" s="32" t="str">
        <f ca="1">IF(AND(F9&lt;&gt;"",F9&lt;&gt;"Use Default Supply"),F9,E9)</f>
        <v/>
      </c>
      <c r="C18" s="32" t="s">
        <v>10</v>
      </c>
      <c r="D18" t="s">
        <v>62</v>
      </c>
      <c r="E18" s="37" t="str" cm="1">
        <f t="array" aca="1" ref="E18" ca="1">IFERROR(INDEX(table_options[Component Options],MATCH(1,(table_options[Sector]='Water System Inputs'!C18)*(table_options[Supply]='Water System Inputs'!B18)*(table_options[Component]='Water System Inputs'!D18),0)),"")</f>
        <v/>
      </c>
      <c r="F18" s="43"/>
      <c r="G18" s="39" t="str" cm="1">
        <f t="array" aca="1" ref="G18" ca="1">IF($A18="Region Not Used","",IF(SUBSTITUTE(L18,"*","")="None",0,INDEX('Default EI Values'!$F$2:$F$951,_xlfn.IFNA(MATCH(1,('Default EI Values'!$A$2:$A$951=$C18)*('Default EI Values'!$B$2:$B$951=$A18)*('Default EI Values'!$C$2:$C$951=SUBSTITUTE($B18,"*",""))*('Default EI Values'!$D$2:$D$951=$D18)*('Default EI Values'!$E$2:$E$951=SUBSTITUTE($L18,"*","")),0),MATCH(1,('Default EI Values'!$A$2:$A$951=$C18)*('Default EI Values'!$B$2:$B$951="Any")*('Default EI Values'!$C$2:$C$951=SUBSTITUTE($B18,"*",""))*('Default EI Values'!$D$2:$D$951=$D18)*('Default EI Values'!$E$2:$E$951=SUBSTITUTE($L18,"*","")),0)))))</f>
        <v/>
      </c>
      <c r="H18" s="115"/>
      <c r="I18" s="53" t="str">
        <f ca="1">IF($A18="Region Not Used","",IF(L18="None",0,INDEX('Default Values'!$B$72:$B$85,MATCH(D18,'Default Values'!$A$72:$A$85,0))))</f>
        <v/>
      </c>
      <c r="J18" s="54"/>
      <c r="K18" s="84"/>
      <c r="L18" s="40" t="str">
        <f t="shared" ca="1" si="0"/>
        <v/>
      </c>
      <c r="M18" s="40" t="str">
        <f ca="1">IF(ISBLANK(H18),G18,H18&amp;"*")</f>
        <v/>
      </c>
      <c r="N18" s="55" t="str">
        <f ca="1">IF(ISBLANK(J18),I18,J18&amp;"*")</f>
        <v/>
      </c>
    </row>
    <row r="19" spans="1:14" x14ac:dyDescent="0.25">
      <c r="B19" s="32"/>
      <c r="C19" s="32"/>
    </row>
    <row r="20" spans="1:14" x14ac:dyDescent="0.25">
      <c r="D20" s="33" t="s">
        <v>83</v>
      </c>
    </row>
    <row r="21" spans="1:14" ht="45" x14ac:dyDescent="0.25">
      <c r="A21" s="32" t="s">
        <v>34</v>
      </c>
      <c r="B21" s="32" t="s">
        <v>71</v>
      </c>
      <c r="C21" s="32" t="s">
        <v>4</v>
      </c>
      <c r="D21" s="1" t="s">
        <v>64</v>
      </c>
      <c r="E21" s="52" t="str">
        <f ca="1">"Default Assumptions for:"&amp;CHAR(10)&amp;IF(AND(F9&lt;&gt;"",F9&lt;&gt;"Use Default Supply"),F9,E9)</f>
        <v xml:space="preserve">Default Assumptions for:
</v>
      </c>
      <c r="F21" s="48" t="s">
        <v>67</v>
      </c>
      <c r="G21" s="49" t="s">
        <v>100</v>
      </c>
      <c r="H21" s="49" t="s">
        <v>111</v>
      </c>
      <c r="I21" s="49" t="s">
        <v>103</v>
      </c>
      <c r="J21" s="49" t="s">
        <v>104</v>
      </c>
      <c r="K21" s="1" t="s">
        <v>69</v>
      </c>
      <c r="L21" s="48" t="s">
        <v>101</v>
      </c>
      <c r="M21" s="49" t="s">
        <v>102</v>
      </c>
      <c r="N21" s="49" t="s">
        <v>105</v>
      </c>
    </row>
    <row r="22" spans="1:14" x14ac:dyDescent="0.25">
      <c r="A22" s="32" t="str">
        <f ca="1">E7</f>
        <v>Region Not Used</v>
      </c>
      <c r="B22" s="32" t="str">
        <f ca="1">IF(AND(F9&lt;&gt;"",F9&lt;&gt;"Use Default Supply"),F9,E9)</f>
        <v/>
      </c>
      <c r="C22" s="32" t="s">
        <v>11</v>
      </c>
      <c r="D22" t="s">
        <v>185</v>
      </c>
      <c r="E22" s="37" t="str" cm="1">
        <f t="array" aca="1" ref="E22" ca="1">IFERROR(INDEX(table_options[Component Options],MATCH(1,(table_options[Sector]='Water System Inputs'!C22)*(table_options[Supply]='Water System Inputs'!B22)*(table_options[Component]='Water System Inputs'!D22),0)),"")</f>
        <v/>
      </c>
      <c r="F22" s="43"/>
      <c r="G22" s="39" t="str" cm="1">
        <f t="array" aca="1" ref="G22" ca="1">IF($A22="Region Not Used","",IF(SUBSTITUTE(L22,"*","")="None",0,INDEX('Default EI Values'!$F$2:$F$951,_xlfn.IFNA(MATCH(1,('Default EI Values'!$A$2:$A$951=$C22)*('Default EI Values'!$B$2:$B$951=$A22)*('Default EI Values'!$C$2:$C$951=SUBSTITUTE($B22,"*",""))*('Default EI Values'!$D$2:$D$951=$D22)*('Default EI Values'!$E$2:$E$951=SUBSTITUTE($L22,"*","")),0),MATCH(1,('Default EI Values'!$A$2:$A$951=$C22)*('Default EI Values'!$B$2:$B$951="Any")*('Default EI Values'!$C$2:$C$951=SUBSTITUTE($B22,"*",""))*('Default EI Values'!$D$2:$D$951=$D22)*('Default EI Values'!$E$2:$E$951=SUBSTITUTE($L22,"*","")),0)))))</f>
        <v/>
      </c>
      <c r="H22" s="115"/>
      <c r="I22" s="53" t="str">
        <f ca="1">IF($A22="Region Not Used","",IF(L22="None",0,INDEX('Default Values'!$B$72:$B$85,MATCH(B22,'Default Values'!$A$72:$A$85,0))))</f>
        <v/>
      </c>
      <c r="J22" s="54"/>
      <c r="K22" s="84"/>
      <c r="L22" s="40" t="str">
        <f t="shared" ref="L22:L26" ca="1" si="1">IF(OR(F22="Use Default Option",F22="No Override Available",LEN(F22)=0),E22,F22&amp;"*")</f>
        <v/>
      </c>
      <c r="M22" s="40" t="str">
        <f ca="1">IF(ISBLANK(H22),G22,H22&amp;"*")</f>
        <v/>
      </c>
      <c r="N22" s="55" t="str">
        <f ca="1">IF(ISBLANK(J22),I22,J22&amp;"*")</f>
        <v/>
      </c>
    </row>
    <row r="23" spans="1:14" x14ac:dyDescent="0.25">
      <c r="A23" s="32" t="str">
        <f ca="1">E7</f>
        <v>Region Not Used</v>
      </c>
      <c r="B23" s="32" t="str">
        <f ca="1">IF(AND(F9&lt;&gt;"",F9&lt;&gt;"Use Default Supply"),F9,E9)</f>
        <v/>
      </c>
      <c r="C23" s="32" t="s">
        <v>11</v>
      </c>
      <c r="D23" t="s">
        <v>186</v>
      </c>
      <c r="E23" s="37" t="str" cm="1">
        <f t="array" aca="1" ref="E23" ca="1">IFERROR(INDEX(table_options[Component Options],MATCH(1,(table_options[Sector]='Water System Inputs'!C23)*(table_options[Supply]='Water System Inputs'!B23)*(table_options[Component]='Water System Inputs'!D23),0)),"")</f>
        <v/>
      </c>
      <c r="F23" s="43"/>
      <c r="G23" s="39" t="str" cm="1">
        <f t="array" aca="1" ref="G23" ca="1">IF($A23="Region Not Used","",IF(OR(SUBSTITUTE(L23,"*","")="None",SUBSTITUTE(L23,"*","")="User-Entered Water Treatment"),0,INDEX('Default EI Values'!$F$2:$F$951,_xlfn.IFNA(MATCH(1,('Default EI Values'!$A$2:$A$951=$C23)*('Default EI Values'!$B$2:$B$951=$A23)*('Default EI Values'!$C$2:$C$951=SUBSTITUTE($B23,"*",""))*('Default EI Values'!$D$2:$D$951=$D23)*('Default EI Values'!$E$2:$E$951=SUBSTITUTE($L23,"*","")),0),MATCH(1,('Default EI Values'!$A$2:$A$951=$C23)*('Default EI Values'!$B$2:$B$951="Any")*('Default EI Values'!$C$2:$C$951=SUBSTITUTE($B23,"*",""))*('Default EI Values'!$D$2:$D$951=$D23)*('Default EI Values'!$E$2:$E$951=SUBSTITUTE($L23,"*","")),0)))))</f>
        <v/>
      </c>
      <c r="H23" s="115"/>
      <c r="I23" s="53" t="str">
        <f ca="1">IF($A23="Region Not Used","",IF(L23="None",0,INDEX('Default Values'!$B$72:$B$85,MATCH(D23,'Default Values'!$A$72:$A$85,0))))</f>
        <v/>
      </c>
      <c r="J23" s="54"/>
      <c r="K23" s="84"/>
      <c r="L23" s="40" t="str">
        <f t="shared" ca="1" si="1"/>
        <v/>
      </c>
      <c r="M23" s="40" t="str">
        <f ca="1">IF(ISBLANK(H23),G23,H23&amp;"*")</f>
        <v/>
      </c>
      <c r="N23" s="55" t="str">
        <f ca="1">IF(ISBLANK(J23),I23,J23&amp;"*")</f>
        <v/>
      </c>
    </row>
    <row r="24" spans="1:14" x14ac:dyDescent="0.25">
      <c r="A24" s="32" t="str">
        <f ca="1">E7</f>
        <v>Region Not Used</v>
      </c>
      <c r="B24" s="32" t="str">
        <f ca="1">IF(AND(F9&lt;&gt;"",F9&lt;&gt;"Use Default Supply"),F9,E9)</f>
        <v/>
      </c>
      <c r="C24" s="32" t="s">
        <v>11</v>
      </c>
      <c r="D24" t="s">
        <v>187</v>
      </c>
      <c r="E24" s="37" t="str" cm="1">
        <f t="array" aca="1" ref="E24" ca="1">IFERROR(INDEX(table_options[Component Options],MATCH(1,(table_options[Sector]='Water System Inputs'!C24)*(table_options[Supply]='Water System Inputs'!B24)*(table_options[Component]='Water System Inputs'!D24),0)),"")</f>
        <v/>
      </c>
      <c r="F24" s="43"/>
      <c r="G24" s="39" t="str" cm="1">
        <f t="array" aca="1" ref="G24" ca="1">IF($A24="Region Not Used","",IF(SUBSTITUTE(L24,"*","")="None",0,INDEX('Default EI Values'!$F$2:$F$951,_xlfn.IFNA(MATCH(1,('Default EI Values'!$A$2:$A$951=$C24)*('Default EI Values'!$B$2:$B$951=$A24)*('Default EI Values'!$C$2:$C$951=SUBSTITUTE($B24,"*",""))*('Default EI Values'!$D$2:$D$951=$D24)*('Default EI Values'!$E$2:$E$951=SUBSTITUTE($L24,"*","")),0),MATCH(1,('Default EI Values'!$A$2:$A$951=$C24)*('Default EI Values'!$B$2:$B$951="Any")*('Default EI Values'!$C$2:$C$951=SUBSTITUTE($B24,"*",""))*('Default EI Values'!$D$2:$D$951=$D24)*('Default EI Values'!$E$2:$E$951=SUBSTITUTE($L24,"*","")),0)))))</f>
        <v/>
      </c>
      <c r="H24" s="115"/>
      <c r="I24" s="53" t="str">
        <f ca="1">IF($A24="Region Not Used","",IF(L24="None",0,INDEX('Default Values'!$B$72:$B$85,MATCH(D24,'Default Values'!$A$72:$A$85,0))))</f>
        <v/>
      </c>
      <c r="J24" s="54"/>
      <c r="K24" s="84"/>
      <c r="L24" s="40" t="str">
        <f t="shared" ca="1" si="1"/>
        <v/>
      </c>
      <c r="M24" s="40" t="str">
        <f ca="1">IF(ISBLANK(H24),G24,H24&amp;"*")</f>
        <v/>
      </c>
      <c r="N24" s="55" t="str">
        <f ca="1">IF(ISBLANK(J24),I24,J24&amp;"*")</f>
        <v/>
      </c>
    </row>
    <row r="25" spans="1:14" x14ac:dyDescent="0.25">
      <c r="A25" s="32" t="str">
        <f ca="1">E7</f>
        <v>Region Not Used</v>
      </c>
      <c r="B25" s="32" t="str">
        <f ca="1">IF(AND(F9&lt;&gt;"",F9&lt;&gt;"Use Default Supply"),F9,E9)</f>
        <v/>
      </c>
      <c r="C25" s="32" t="s">
        <v>11</v>
      </c>
      <c r="D25" t="s">
        <v>48</v>
      </c>
      <c r="E25" s="37" t="str" cm="1">
        <f t="array" aca="1" ref="E25" ca="1">IFERROR(INDEX(table_options[Component Options],MATCH(1,(table_options[Sector]='Water System Inputs'!C25)*(table_options[Supply]='Water System Inputs'!B25)*(table_options[Component]='Water System Inputs'!D25),0)),"")</f>
        <v/>
      </c>
      <c r="F25" s="43"/>
      <c r="G25" s="39" t="str" cm="1">
        <f t="array" aca="1" ref="G25" ca="1">IF($A25="Region Not Used","",IF(OR(SUBSTITUTE(L25,"*","")="None",SUBSTITUTE(L25,"*","")="User-Entered WW Collection"),0,INDEX('Default EI Values'!$F$2:$F$951,_xlfn.IFNA(MATCH(1,('Default EI Values'!$A$2:$A$951=$C25)*('Default EI Values'!$B$2:$B$951=$A25)*('Default EI Values'!$C$2:$C$951=SUBSTITUTE($B25,"*",""))*('Default EI Values'!$D$2:$D$951=$D25)*('Default EI Values'!$E$2:$E$951=SUBSTITUTE($L25,"*","")),0),MATCH(1,('Default EI Values'!$A$2:$A$951=$C25)*('Default EI Values'!$B$2:$B$951="Any")*('Default EI Values'!$C$2:$C$951=SUBSTITUTE($B25,"*",""))*('Default EI Values'!$D$2:$D$951=$D25)*('Default EI Values'!$E$2:$E$951=SUBSTITUTE($L25,"*","")),0)))))</f>
        <v/>
      </c>
      <c r="H25" s="115"/>
      <c r="I25" s="53" t="str">
        <f ca="1">IF($A25="Region Not Used","",IF(L25="None",0,INDEX('Default Values'!$B$72:$B$85,MATCH(D25,'Default Values'!$A$72:$A$85,0))))</f>
        <v/>
      </c>
      <c r="J25" s="54"/>
      <c r="K25" s="84"/>
      <c r="L25" s="40" t="str">
        <f t="shared" ca="1" si="1"/>
        <v/>
      </c>
      <c r="M25" s="40" t="str">
        <f ca="1">IF(ISBLANK(H25),G25,H25&amp;"*")</f>
        <v/>
      </c>
      <c r="N25" s="55" t="str">
        <f ca="1">IF(ISBLANK(J25),I25,J25&amp;"*")</f>
        <v/>
      </c>
    </row>
    <row r="26" spans="1:14" x14ac:dyDescent="0.25">
      <c r="A26" s="32" t="str">
        <f ca="1">E7</f>
        <v>Region Not Used</v>
      </c>
      <c r="B26" s="32" t="str">
        <f ca="1">IF(AND(F9&lt;&gt;"",F9&lt;&gt;"Use Default Supply"),F9,E9)</f>
        <v/>
      </c>
      <c r="C26" s="32" t="s">
        <v>11</v>
      </c>
      <c r="D26" t="s">
        <v>62</v>
      </c>
      <c r="E26" s="37" t="str" cm="1">
        <f t="array" aca="1" ref="E26" ca="1">IFERROR(INDEX(table_options[Component Options],MATCH(1,(table_options[Sector]='Water System Inputs'!C26)*(table_options[Supply]='Water System Inputs'!B26)*(table_options[Component]='Water System Inputs'!D26),0)),"")</f>
        <v/>
      </c>
      <c r="F26" s="43"/>
      <c r="G26" s="39" t="str" cm="1">
        <f t="array" aca="1" ref="G26" ca="1">IF($A26="Region Not Used","",IF(OR(SUBSTITUTE(L26,"*","")="None",SUBSTITUTE(L26,"*","")="User-Entered WW Treatment"),0,INDEX('Default EI Values'!$F$2:$F$951,_xlfn.IFNA(MATCH(1,('Default EI Values'!$A$2:$A$951=$C26)*('Default EI Values'!$B$2:$B$951=$A26)*('Default EI Values'!$C$2:$C$951=SUBSTITUTE($B26,"*",""))*('Default EI Values'!$D$2:$D$951=$D26)*('Default EI Values'!$E$2:$E$951=SUBSTITUTE($L26,"*","")),0),MATCH(1,('Default EI Values'!$A$2:$A$951=$C26)*('Default EI Values'!$B$2:$B$951="Any")*('Default EI Values'!$C$2:$C$951=SUBSTITUTE($B26,"*",""))*('Default EI Values'!$D$2:$D$951=$D26)*('Default EI Values'!$E$2:$E$951=SUBSTITUTE($L26,"*","")),0)))))</f>
        <v/>
      </c>
      <c r="H26" s="115"/>
      <c r="I26" s="53" t="str">
        <f ca="1">IF($A26="Region Not Used","",IF(L26="None",0,INDEX('Default Values'!$B$72:$B$85,MATCH(D26,'Default Values'!$A$72:$A$85,0))))</f>
        <v/>
      </c>
      <c r="J26" s="54"/>
      <c r="K26" s="84"/>
      <c r="L26" s="40" t="str">
        <f t="shared" ca="1" si="1"/>
        <v/>
      </c>
      <c r="M26" s="40" t="str">
        <f ca="1">IF(ISBLANK(H26),G26,H26&amp;"*")</f>
        <v/>
      </c>
      <c r="N26" s="55" t="str">
        <f ca="1">IF(ISBLANK(J26),I26,J26&amp;"*")</f>
        <v/>
      </c>
    </row>
    <row r="28" spans="1:14" s="42" customFormat="1" ht="18.75" x14ac:dyDescent="0.3">
      <c r="A28" s="44"/>
      <c r="B28" s="44"/>
      <c r="C28" s="44"/>
      <c r="D28" s="45" t="s">
        <v>73</v>
      </c>
      <c r="E28" s="45" t="str" cm="1">
        <f t="array" aca="1" ref="E28" ca="1">IFERROR(INDEX(list_HRused,2),"Region Not Used")</f>
        <v>Region Not Used</v>
      </c>
      <c r="F28" s="44"/>
      <c r="G28" s="44"/>
      <c r="H28" s="44"/>
      <c r="I28" s="44"/>
      <c r="J28" s="44"/>
      <c r="K28" s="44"/>
      <c r="L28" s="44"/>
      <c r="M28" s="44"/>
      <c r="N28" s="44"/>
    </row>
    <row r="29" spans="1:14" ht="16.5" customHeight="1" x14ac:dyDescent="0.35">
      <c r="D29" s="30"/>
      <c r="E29" s="93" t="s">
        <v>68</v>
      </c>
      <c r="F29" s="93" t="s">
        <v>67</v>
      </c>
      <c r="G29" s="181" t="s">
        <v>69</v>
      </c>
      <c r="H29" s="181"/>
      <c r="I29" s="181"/>
      <c r="J29" s="181"/>
      <c r="K29" s="181"/>
      <c r="L29" s="52" t="s">
        <v>44</v>
      </c>
      <c r="M29" s="52"/>
      <c r="N29" s="52"/>
    </row>
    <row r="30" spans="1:14" ht="16.5" customHeight="1" x14ac:dyDescent="0.3">
      <c r="D30" s="29" t="s">
        <v>44</v>
      </c>
      <c r="E30" s="37" t="str">
        <f ca="1">IF(E28="Region Not Used","",INDEX('Default Values'!$B$6:$B$15,MATCH('Water System Inputs'!E28,'Default Values'!$A$6:$A$15,0)))</f>
        <v/>
      </c>
      <c r="F30" s="43"/>
      <c r="G30" s="178"/>
      <c r="H30" s="179"/>
      <c r="I30" s="179"/>
      <c r="J30" s="179"/>
      <c r="K30" s="180"/>
      <c r="L30" s="40" t="str">
        <f ca="1">IF(OR(F30="Use Default Supply",LEN(F30)=0),E30,F30&amp;"*")</f>
        <v/>
      </c>
      <c r="M30" s="42"/>
      <c r="N30" s="42"/>
    </row>
    <row r="32" spans="1:14" x14ac:dyDescent="0.25">
      <c r="D32" s="33" t="s">
        <v>82</v>
      </c>
    </row>
    <row r="33" spans="1:14" ht="45" x14ac:dyDescent="0.25">
      <c r="A33" s="32" t="s">
        <v>34</v>
      </c>
      <c r="B33" s="32" t="s">
        <v>71</v>
      </c>
      <c r="C33" s="32" t="s">
        <v>4</v>
      </c>
      <c r="D33" s="93" t="s">
        <v>64</v>
      </c>
      <c r="E33" s="52" t="str">
        <f ca="1">"Default Assumptions for:"&amp;CHAR(10)&amp;IF(AND(F30&lt;&gt;"",F30&lt;&gt;"Use Default Supply"),F30,E30)</f>
        <v xml:space="preserve">Default Assumptions for:
</v>
      </c>
      <c r="F33" s="93" t="s">
        <v>67</v>
      </c>
      <c r="G33" s="52" t="s">
        <v>110</v>
      </c>
      <c r="H33" s="52" t="s">
        <v>111</v>
      </c>
      <c r="I33" s="52" t="s">
        <v>103</v>
      </c>
      <c r="J33" s="52" t="s">
        <v>104</v>
      </c>
      <c r="K33" s="93" t="s">
        <v>69</v>
      </c>
      <c r="L33" s="93" t="s">
        <v>101</v>
      </c>
      <c r="M33" s="52" t="s">
        <v>102</v>
      </c>
      <c r="N33" s="52" t="s">
        <v>105</v>
      </c>
    </row>
    <row r="34" spans="1:14" x14ac:dyDescent="0.25">
      <c r="A34" s="32" t="str">
        <f ca="1">E28</f>
        <v>Region Not Used</v>
      </c>
      <c r="B34" s="32" t="str">
        <f ca="1">IF(AND(F30&lt;&gt;"",F30&lt;&gt;"Use Default Supply"),F30,E30)</f>
        <v/>
      </c>
      <c r="C34" s="32" t="s">
        <v>10</v>
      </c>
      <c r="D34" t="s">
        <v>185</v>
      </c>
      <c r="E34" s="37" t="str" cm="1">
        <f t="array" aca="1" ref="E34" ca="1">IFERROR(INDEX(table_options[Component Options],MATCH(1,(table_options[Sector]='Water System Inputs'!C34)*(table_options[Supply]='Water System Inputs'!B34)*(table_options[Component]='Water System Inputs'!D34),0)),"")</f>
        <v/>
      </c>
      <c r="F34" s="43"/>
      <c r="G34" s="39" t="str" cm="1">
        <f t="array" aca="1" ref="G34" ca="1">IF($A34="Region Not Used","",IF(SUBSTITUTE(L34,"*","")="None",0,INDEX('Default EI Values'!$F$2:$F$951,_xlfn.IFNA(MATCH(1,('Default EI Values'!$A$2:$A$951=$C34)*('Default EI Values'!$B$2:$B$951=$A34)*('Default EI Values'!$C$2:$C$951=SUBSTITUTE($B34,"*",""))*('Default EI Values'!$D$2:$D$951=$D34)*('Default EI Values'!$E$2:$E$951=SUBSTITUTE($L34,"*","")),0),MATCH(1,('Default EI Values'!$A$2:$A$951=$C34)*('Default EI Values'!$B$2:$B$951="Any")*('Default EI Values'!$C$2:$C$951=SUBSTITUTE($B34,"*",""))*('Default EI Values'!$D$2:$D$951=$D34)*('Default EI Values'!$E$2:$E$951=SUBSTITUTE($L34,"*","")),0)))))</f>
        <v/>
      </c>
      <c r="H34" s="115"/>
      <c r="I34" s="53" t="str">
        <f ca="1">IF($A34="Region Not Used","",IF(L34="None",0,INDEX('Default Values'!$B$72:$B$85,MATCH(B34,'Default Values'!$A$72:$A$85,0))))</f>
        <v/>
      </c>
      <c r="J34" s="54"/>
      <c r="K34" s="84"/>
      <c r="L34" s="40" t="str">
        <f t="shared" ref="L34:L39" ca="1" si="2">IF(OR(F34="Use Default Option",F34="No Override Available",LEN(F34)=0),E34,F34&amp;"*")</f>
        <v/>
      </c>
      <c r="M34" s="40" t="str">
        <f ca="1">IF(ISBLANK(H34),G34,H34&amp;"*")</f>
        <v/>
      </c>
      <c r="N34" s="55" t="str">
        <f ca="1">IF(ISBLANK(J34),I34,J34&amp;"*")</f>
        <v/>
      </c>
    </row>
    <row r="35" spans="1:14" x14ac:dyDescent="0.25">
      <c r="A35" s="32" t="str">
        <f ca="1">E28</f>
        <v>Region Not Used</v>
      </c>
      <c r="B35" s="32" t="str">
        <f ca="1">IF(AND(F30&lt;&gt;"",F30&lt;&gt;"Use Default Supply"),F30,E30)</f>
        <v/>
      </c>
      <c r="C35" s="32" t="s">
        <v>10</v>
      </c>
      <c r="D35" t="s">
        <v>186</v>
      </c>
      <c r="E35" s="37" t="str" cm="1">
        <f t="array" aca="1" ref="E35" ca="1">IFERROR(INDEX(table_options[Component Options],MATCH(1,(table_options[Sector]='Water System Inputs'!C35)*(table_options[Supply]='Water System Inputs'!B35)*(table_options[Component]='Water System Inputs'!D35),0)),"")</f>
        <v/>
      </c>
      <c r="F35" s="43"/>
      <c r="G35" s="39" t="str" cm="1">
        <f t="array" aca="1" ref="G35" ca="1">IF($A35="Region Not Used","",IF(SUBSTITUTE(L35,"*","")="None",0,INDEX('Default EI Values'!$F$2:$F$951,_xlfn.IFNA(MATCH(1,('Default EI Values'!$A$2:$A$951=$C35)*('Default EI Values'!$B$2:$B$951=$A35)*('Default EI Values'!$C$2:$C$951=SUBSTITUTE($B35,"*",""))*('Default EI Values'!$D$2:$D$951=$D35)*('Default EI Values'!$E$2:$E$951=SUBSTITUTE($L35,"*","")),0),MATCH(1,('Default EI Values'!$A$2:$A$951=$C35)*('Default EI Values'!$B$2:$B$951="Any")*('Default EI Values'!$C$2:$C$951=SUBSTITUTE($B35,"*",""))*('Default EI Values'!$D$2:$D$951=$D35)*('Default EI Values'!$E$2:$E$951=SUBSTITUTE($L35,"*","")),0)))))</f>
        <v/>
      </c>
      <c r="H35" s="115"/>
      <c r="I35" s="53" t="str">
        <f ca="1">IF($A35="Region Not Used","",IF(L35="None",0,INDEX('Default Values'!$B$72:$B$85,MATCH(D35,'Default Values'!$A$72:$A$85,0))))</f>
        <v/>
      </c>
      <c r="J35" s="54"/>
      <c r="K35" s="84"/>
      <c r="L35" s="40" t="str">
        <f t="shared" ca="1" si="2"/>
        <v/>
      </c>
      <c r="M35" s="40" t="str">
        <f ca="1">IF(ISBLANK(H35),G35,H35&amp;"*")</f>
        <v/>
      </c>
      <c r="N35" s="55" t="str">
        <f ca="1">IF(ISBLANK(J35),I35,J35&amp;"*")</f>
        <v/>
      </c>
    </row>
    <row r="36" spans="1:14" x14ac:dyDescent="0.25">
      <c r="A36" s="32" t="str">
        <f ca="1">E28</f>
        <v>Region Not Used</v>
      </c>
      <c r="B36" s="32" t="str">
        <f ca="1">IF(AND(F30&lt;&gt;"",F30&lt;&gt;"Use Default Supply"),F30,E30)</f>
        <v/>
      </c>
      <c r="C36" s="32" t="s">
        <v>10</v>
      </c>
      <c r="D36" t="s">
        <v>187</v>
      </c>
      <c r="E36" s="37" t="str" cm="1">
        <f t="array" aca="1" ref="E36" ca="1">IFERROR(INDEX(table_options[Component Options],MATCH(1,(table_options[Sector]='Water System Inputs'!C36)*(table_options[Supply]='Water System Inputs'!B36)*(table_options[Component]='Water System Inputs'!D36),0)),"")</f>
        <v/>
      </c>
      <c r="F36" s="43"/>
      <c r="G36" s="39" t="str" cm="1">
        <f t="array" aca="1" ref="G36" ca="1">IF($A36="Region Not Used","",IF(SUBSTITUTE(L36,"*","")="None",0,INDEX('Default EI Values'!$F$2:$F$951,_xlfn.IFNA(MATCH(1,('Default EI Values'!$B$2:$B$951=$A36)*('Default EI Values'!$C$2:$C$951=SUBSTITUTE($B36,"*",""))*('Default EI Values'!$D$2:$D$951=$D36)*('Default EI Values'!$E$2:$E$951=SUBSTITUTE($L36,"*","")),0),_xlfn.IFNA(MATCH(1,('Default EI Values'!$B$2:$B$951="Any")*('Default EI Values'!$C$2:$C$951=SUBSTITUTE($B36,"*",""))*('Default EI Values'!$D$2:$D$951=$D36)*('Default EI Values'!$E$2:$E$951=SUBSTITUTE($L36,"*","")),0),MATCH(1,('Default EI Values'!$B$2:$B$951="Any")*('Default EI Values'!$C$2:$C$951=SUBSTITUTE($B36,"*",""))*('Default EI Values'!$D$2:$D$951=$D36)*('Default EI Values'!$E$2:$E$951=SUBSTITUTE($L36,"*","")&amp;" - "&amp;SUBSTITUTE($L37,"*","")),0))))))</f>
        <v/>
      </c>
      <c r="H36" s="115"/>
      <c r="I36" s="53" t="str">
        <f ca="1">IF($A36="Region Not Used","",IF(L36="None",0,INDEX('Default Values'!$B$72:$B$85,MATCH(D36,'Default Values'!$A$72:$A$85,0))))</f>
        <v/>
      </c>
      <c r="J36" s="54"/>
      <c r="K36" s="84"/>
      <c r="L36" s="40" t="str">
        <f t="shared" ca="1" si="2"/>
        <v/>
      </c>
      <c r="M36" s="40" t="str">
        <f ca="1">IF(ISBLANK(H36),G36,H36&amp;"*")</f>
        <v/>
      </c>
      <c r="N36" s="55" t="str">
        <f ca="1">IF(ISBLANK(J36),I36,J36&amp;"*")</f>
        <v/>
      </c>
    </row>
    <row r="37" spans="1:14" x14ac:dyDescent="0.25">
      <c r="A37" s="32" t="str">
        <f ca="1">E28</f>
        <v>Region Not Used</v>
      </c>
      <c r="B37" s="32" t="str">
        <f ca="1">IF(AND(F30&lt;&gt;"",F30&lt;&gt;"Use Default Supply"),F30,E30)</f>
        <v/>
      </c>
      <c r="C37" s="32" t="s">
        <v>10</v>
      </c>
      <c r="D37" s="34" t="s">
        <v>40</v>
      </c>
      <c r="E37" s="37" t="str">
        <f ca="1">IF(E36="Urban Potable Distribution",IFERROR(INDEX('Default Values'!$B$56:$B$65,MATCH(A37,'Default Values'!$A$56:$A$65,0)),""),"")</f>
        <v/>
      </c>
      <c r="F37" s="43"/>
      <c r="G37" s="182" t="s">
        <v>106</v>
      </c>
      <c r="H37" s="183"/>
      <c r="I37" s="183"/>
      <c r="J37" s="184"/>
      <c r="K37" s="84"/>
      <c r="L37" s="40" t="str">
        <f t="shared" ca="1" si="2"/>
        <v/>
      </c>
      <c r="M37" s="40"/>
      <c r="N37" s="47"/>
    </row>
    <row r="38" spans="1:14" x14ac:dyDescent="0.25">
      <c r="A38" s="32" t="str">
        <f ca="1">E28</f>
        <v>Region Not Used</v>
      </c>
      <c r="B38" s="32" t="str">
        <f ca="1">IF(AND(F30&lt;&gt;"",F30&lt;&gt;"Use Default Supply"),F30,E30)</f>
        <v/>
      </c>
      <c r="C38" s="32" t="s">
        <v>10</v>
      </c>
      <c r="D38" t="s">
        <v>48</v>
      </c>
      <c r="E38" s="37" t="str" cm="1">
        <f t="array" aca="1" ref="E38" ca="1">IFERROR(INDEX(table_options[Component Options],MATCH(1,(table_options[Sector]='Water System Inputs'!C38)*(table_options[Supply]='Water System Inputs'!B38)*(table_options[Component]='Water System Inputs'!D38),0)),"")</f>
        <v/>
      </c>
      <c r="F38" s="43"/>
      <c r="G38" s="39" t="str" cm="1">
        <f t="array" aca="1" ref="G38" ca="1">IF($A38="Region Not Used","",IF(SUBSTITUTE(L38,"*","")="None",0,INDEX('Default EI Values'!$F$2:$F$951,_xlfn.IFNA(MATCH(1,('Default EI Values'!$A$2:$A$951=$C38)*('Default EI Values'!$B$2:$B$951=$A38)*('Default EI Values'!$C$2:$C$951=SUBSTITUTE($B38,"*",""))*('Default EI Values'!$D$2:$D$951=$D38)*('Default EI Values'!$E$2:$E$951=SUBSTITUTE($L38,"*","")),0),MATCH(1,('Default EI Values'!$A$2:$A$951=$C38)*('Default EI Values'!$B$2:$B$951="Any")*('Default EI Values'!$C$2:$C$951=SUBSTITUTE($B38,"*",""))*('Default EI Values'!$D$2:$D$951=$D38)*('Default EI Values'!$E$2:$E$951=SUBSTITUTE($L38,"*","")),0)))))</f>
        <v/>
      </c>
      <c r="H38" s="115"/>
      <c r="I38" s="53" t="str">
        <f ca="1">IF($A38="Region Not Used","",IF(L38="None",0,INDEX('Default Values'!$B$72:$B$85,MATCH(D38,'Default Values'!$A$72:$A$85,0))))</f>
        <v/>
      </c>
      <c r="J38" s="54"/>
      <c r="K38" s="84"/>
      <c r="L38" s="40" t="str">
        <f t="shared" ca="1" si="2"/>
        <v/>
      </c>
      <c r="M38" s="40" t="str">
        <f ca="1">IF(ISBLANK(H38),G38,H38&amp;"*")</f>
        <v/>
      </c>
      <c r="N38" s="55" t="str">
        <f ca="1">IF(ISBLANK(J38),I38,J38&amp;"*")</f>
        <v/>
      </c>
    </row>
    <row r="39" spans="1:14" x14ac:dyDescent="0.25">
      <c r="A39" s="32" t="str">
        <f ca="1">E28</f>
        <v>Region Not Used</v>
      </c>
      <c r="B39" s="32" t="str">
        <f ca="1">IF(AND(F30&lt;&gt;"",F30&lt;&gt;"Use Default Supply"),F30,E30)</f>
        <v/>
      </c>
      <c r="C39" s="32" t="s">
        <v>10</v>
      </c>
      <c r="D39" t="s">
        <v>62</v>
      </c>
      <c r="E39" s="37" t="str" cm="1">
        <f t="array" aca="1" ref="E39" ca="1">IFERROR(INDEX(table_options[Component Options],MATCH(1,(table_options[Sector]='Water System Inputs'!C39)*(table_options[Supply]='Water System Inputs'!B39)*(table_options[Component]='Water System Inputs'!D39),0)),"")</f>
        <v/>
      </c>
      <c r="F39" s="43"/>
      <c r="G39" s="39" t="str" cm="1">
        <f t="array" aca="1" ref="G39" ca="1">IF($A39="Region Not Used","",IF(SUBSTITUTE(L39,"*","")="None",0,INDEX('Default EI Values'!$F$2:$F$951,_xlfn.IFNA(MATCH(1,('Default EI Values'!$A$2:$A$951=$C39)*('Default EI Values'!$B$2:$B$951=$A39)*('Default EI Values'!$C$2:$C$951=SUBSTITUTE($B39,"*",""))*('Default EI Values'!$D$2:$D$951=$D39)*('Default EI Values'!$E$2:$E$951=SUBSTITUTE($L39,"*","")),0),MATCH(1,('Default EI Values'!$A$2:$A$951=$C39)*('Default EI Values'!$B$2:$B$951="Any")*('Default EI Values'!$C$2:$C$951=SUBSTITUTE($B39,"*",""))*('Default EI Values'!$D$2:$D$951=$D39)*('Default EI Values'!$E$2:$E$951=SUBSTITUTE($L39,"*","")),0)))))</f>
        <v/>
      </c>
      <c r="H39" s="115"/>
      <c r="I39" s="53" t="str">
        <f ca="1">IF($A39="Region Not Used","",IF(L39="None",0,INDEX('Default Values'!$B$72:$B$85,MATCH(D39,'Default Values'!$A$72:$A$85,0))))</f>
        <v/>
      </c>
      <c r="J39" s="54"/>
      <c r="K39" s="84"/>
      <c r="L39" s="40" t="str">
        <f t="shared" ca="1" si="2"/>
        <v/>
      </c>
      <c r="M39" s="40" t="str">
        <f ca="1">IF(ISBLANK(H39),G39,H39&amp;"*")</f>
        <v/>
      </c>
      <c r="N39" s="55" t="str">
        <f ca="1">IF(ISBLANK(J39),I39,J39&amp;"*")</f>
        <v/>
      </c>
    </row>
    <row r="40" spans="1:14" x14ac:dyDescent="0.25">
      <c r="B40" s="32"/>
      <c r="C40" s="32"/>
    </row>
    <row r="41" spans="1:14" x14ac:dyDescent="0.25">
      <c r="D41" s="33" t="s">
        <v>83</v>
      </c>
    </row>
    <row r="42" spans="1:14" ht="45" x14ac:dyDescent="0.25">
      <c r="A42" s="32" t="s">
        <v>34</v>
      </c>
      <c r="B42" s="32" t="s">
        <v>71</v>
      </c>
      <c r="C42" s="32" t="s">
        <v>4</v>
      </c>
      <c r="D42" s="93" t="s">
        <v>64</v>
      </c>
      <c r="E42" s="52" t="str">
        <f ca="1">"Default Assumptions for:"&amp;CHAR(10)&amp;IF(AND(F30&lt;&gt;"",F30&lt;&gt;"Use Default Supply"),F30,E30)</f>
        <v xml:space="preserve">Default Assumptions for:
</v>
      </c>
      <c r="F42" s="93" t="s">
        <v>67</v>
      </c>
      <c r="G42" s="52" t="s">
        <v>100</v>
      </c>
      <c r="H42" s="52" t="s">
        <v>111</v>
      </c>
      <c r="I42" s="52" t="s">
        <v>103</v>
      </c>
      <c r="J42" s="52" t="s">
        <v>104</v>
      </c>
      <c r="K42" s="93" t="s">
        <v>69</v>
      </c>
      <c r="L42" s="93" t="s">
        <v>101</v>
      </c>
      <c r="M42" s="52" t="s">
        <v>102</v>
      </c>
      <c r="N42" s="52" t="s">
        <v>105</v>
      </c>
    </row>
    <row r="43" spans="1:14" x14ac:dyDescent="0.25">
      <c r="A43" s="32" t="str">
        <f ca="1">E28</f>
        <v>Region Not Used</v>
      </c>
      <c r="B43" s="32" t="str">
        <f ca="1">IF(AND(F30&lt;&gt;"",F30&lt;&gt;"Use Default Supply"),F30,E30)</f>
        <v/>
      </c>
      <c r="C43" s="32" t="s">
        <v>11</v>
      </c>
      <c r="D43" t="s">
        <v>185</v>
      </c>
      <c r="E43" s="37" t="str" cm="1">
        <f t="array" aca="1" ref="E43" ca="1">IFERROR(INDEX(table_options[Component Options],MATCH(1,(table_options[Sector]='Water System Inputs'!C43)*(table_options[Supply]='Water System Inputs'!B43)*(table_options[Component]='Water System Inputs'!D43),0)),"")</f>
        <v/>
      </c>
      <c r="F43" s="43"/>
      <c r="G43" s="39" t="str" cm="1">
        <f t="array" aca="1" ref="G43" ca="1">IF($A43="Region Not Used","",IF(SUBSTITUTE(L43,"*","")="None",0,INDEX('Default EI Values'!$F$2:$F$951,_xlfn.IFNA(MATCH(1,('Default EI Values'!$A$2:$A$951=$C43)*('Default EI Values'!$B$2:$B$951=$A43)*('Default EI Values'!$C$2:$C$951=SUBSTITUTE($B43,"*",""))*('Default EI Values'!$D$2:$D$951=$D43)*('Default EI Values'!$E$2:$E$951=SUBSTITUTE($L43,"*","")),0),MATCH(1,('Default EI Values'!$A$2:$A$951=$C43)*('Default EI Values'!$B$2:$B$951="Any")*('Default EI Values'!$C$2:$C$951=SUBSTITUTE($B43,"*",""))*('Default EI Values'!$D$2:$D$951=$D43)*('Default EI Values'!$E$2:$E$951=SUBSTITUTE($L43,"*","")),0)))))</f>
        <v/>
      </c>
      <c r="H43" s="115"/>
      <c r="I43" s="53" t="str">
        <f ca="1">IF($A43="Region Not Used","",IF(L43="None",0,INDEX('Default Values'!$B$72:$B$85,MATCH(B43,'Default Values'!$A$72:$A$85,0))))</f>
        <v/>
      </c>
      <c r="J43" s="54"/>
      <c r="K43" s="84"/>
      <c r="L43" s="40" t="str">
        <f t="shared" ref="L43:L47" ca="1" si="3">IF(OR(F43="Use Default Option",F43="No Override Available",LEN(F43)=0),E43,F43&amp;"*")</f>
        <v/>
      </c>
      <c r="M43" s="40" t="str">
        <f ca="1">IF(ISBLANK(H43),G43,H43&amp;"*")</f>
        <v/>
      </c>
      <c r="N43" s="55" t="str">
        <f ca="1">IF(ISBLANK(J43),I43,J43&amp;"*")</f>
        <v/>
      </c>
    </row>
    <row r="44" spans="1:14" x14ac:dyDescent="0.25">
      <c r="A44" s="32" t="str">
        <f ca="1">E28</f>
        <v>Region Not Used</v>
      </c>
      <c r="B44" s="32" t="str">
        <f ca="1">IF(AND(F30&lt;&gt;"",F30&lt;&gt;"Use Default Supply"),F30,E30)</f>
        <v/>
      </c>
      <c r="C44" s="32" t="s">
        <v>11</v>
      </c>
      <c r="D44" t="s">
        <v>186</v>
      </c>
      <c r="E44" s="37" t="str" cm="1">
        <f t="array" aca="1" ref="E44" ca="1">IFERROR(INDEX(table_options[Component Options],MATCH(1,(table_options[Sector]='Water System Inputs'!C44)*(table_options[Supply]='Water System Inputs'!B44)*(table_options[Component]='Water System Inputs'!D44),0)),"")</f>
        <v/>
      </c>
      <c r="F44" s="43"/>
      <c r="G44" s="39" t="str" cm="1">
        <f t="array" aca="1" ref="G44" ca="1">IF($A44="Region Not Used","",IF(OR(SUBSTITUTE(L44,"*","")="None",SUBSTITUTE(L44,"*","")="User-Entered Water Treatment"),0,INDEX('Default EI Values'!$F$2:$F$951,_xlfn.IFNA(MATCH(1,('Default EI Values'!$A$2:$A$951=$C44)*('Default EI Values'!$B$2:$B$951=$A44)*('Default EI Values'!$C$2:$C$951=SUBSTITUTE($B44,"*",""))*('Default EI Values'!$D$2:$D$951=$D44)*('Default EI Values'!$E$2:$E$951=SUBSTITUTE($L44,"*","")),0),MATCH(1,('Default EI Values'!$A$2:$A$951=$C44)*('Default EI Values'!$B$2:$B$951="Any")*('Default EI Values'!$C$2:$C$951=SUBSTITUTE($B44,"*",""))*('Default EI Values'!$D$2:$D$951=$D44)*('Default EI Values'!$E$2:$E$951=SUBSTITUTE($L44,"*","")),0)))))</f>
        <v/>
      </c>
      <c r="H44" s="115"/>
      <c r="I44" s="53" t="str">
        <f ca="1">IF($A44="Region Not Used","",IF(L44="None",0,INDEX('Default Values'!$B$72:$B$85,MATCH(D44,'Default Values'!$A$72:$A$85,0))))</f>
        <v/>
      </c>
      <c r="J44" s="54"/>
      <c r="K44" s="84"/>
      <c r="L44" s="40" t="str">
        <f t="shared" ca="1" si="3"/>
        <v/>
      </c>
      <c r="M44" s="40" t="str">
        <f ca="1">IF(ISBLANK(H44),G44,H44&amp;"*")</f>
        <v/>
      </c>
      <c r="N44" s="55" t="str">
        <f ca="1">IF(ISBLANK(J44),I44,J44&amp;"*")</f>
        <v/>
      </c>
    </row>
    <row r="45" spans="1:14" x14ac:dyDescent="0.25">
      <c r="A45" s="32" t="str">
        <f ca="1">E28</f>
        <v>Region Not Used</v>
      </c>
      <c r="B45" s="32" t="str">
        <f ca="1">IF(AND(F30&lt;&gt;"",F30&lt;&gt;"Use Default Supply"),F30,E30)</f>
        <v/>
      </c>
      <c r="C45" s="32" t="s">
        <v>11</v>
      </c>
      <c r="D45" t="s">
        <v>187</v>
      </c>
      <c r="E45" s="37" t="str" cm="1">
        <f t="array" aca="1" ref="E45" ca="1">IFERROR(INDEX(table_options[Component Options],MATCH(1,(table_options[Sector]='Water System Inputs'!C45)*(table_options[Supply]='Water System Inputs'!B45)*(table_options[Component]='Water System Inputs'!D45),0)),"")</f>
        <v/>
      </c>
      <c r="F45" s="43"/>
      <c r="G45" s="39" t="str" cm="1">
        <f t="array" aca="1" ref="G45" ca="1">IF($A45="Region Not Used","",IF(SUBSTITUTE(L45,"*","")="None",0,INDEX('Default EI Values'!$F$2:$F$951,_xlfn.IFNA(MATCH(1,('Default EI Values'!$A$2:$A$951=$C45)*('Default EI Values'!$B$2:$B$951=$A45)*('Default EI Values'!$C$2:$C$951=SUBSTITUTE($B45,"*",""))*('Default EI Values'!$D$2:$D$951=$D45)*('Default EI Values'!$E$2:$E$951=SUBSTITUTE($L45,"*","")),0),MATCH(1,('Default EI Values'!$A$2:$A$951=$C45)*('Default EI Values'!$B$2:$B$951="Any")*('Default EI Values'!$C$2:$C$951=SUBSTITUTE($B45,"*",""))*('Default EI Values'!$D$2:$D$951=$D45)*('Default EI Values'!$E$2:$E$951=SUBSTITUTE($L45,"*","")),0)))))</f>
        <v/>
      </c>
      <c r="H45" s="115"/>
      <c r="I45" s="53" t="str">
        <f ca="1">IF($A45="Region Not Used","",IF(L45="None",0,INDEX('Default Values'!$B$72:$B$85,MATCH(D45,'Default Values'!$A$72:$A$85,0))))</f>
        <v/>
      </c>
      <c r="J45" s="54"/>
      <c r="K45" s="84"/>
      <c r="L45" s="40" t="str">
        <f t="shared" ca="1" si="3"/>
        <v/>
      </c>
      <c r="M45" s="40" t="str">
        <f ca="1">IF(ISBLANK(H45),G45,H45&amp;"*")</f>
        <v/>
      </c>
      <c r="N45" s="55" t="str">
        <f ca="1">IF(ISBLANK(J45),I45,J45&amp;"*")</f>
        <v/>
      </c>
    </row>
    <row r="46" spans="1:14" x14ac:dyDescent="0.25">
      <c r="A46" s="32" t="str">
        <f ca="1">E28</f>
        <v>Region Not Used</v>
      </c>
      <c r="B46" s="32" t="str">
        <f ca="1">IF(AND(F30&lt;&gt;"",F30&lt;&gt;"Use Default Supply"),F30,E30)</f>
        <v/>
      </c>
      <c r="C46" s="32" t="s">
        <v>11</v>
      </c>
      <c r="D46" t="s">
        <v>48</v>
      </c>
      <c r="E46" s="37" t="str" cm="1">
        <f t="array" aca="1" ref="E46" ca="1">IFERROR(INDEX(table_options[Component Options],MATCH(1,(table_options[Sector]='Water System Inputs'!C46)*(table_options[Supply]='Water System Inputs'!B46)*(table_options[Component]='Water System Inputs'!D46),0)),"")</f>
        <v/>
      </c>
      <c r="F46" s="43"/>
      <c r="G46" s="39" t="str" cm="1">
        <f t="array" aca="1" ref="G46" ca="1">IF($A46="Region Not Used","",IF(OR(SUBSTITUTE(L46,"*","")="None",SUBSTITUTE(L46,"*","")="User-Entered WW Collection"),0,INDEX('Default EI Values'!$F$2:$F$951,_xlfn.IFNA(MATCH(1,('Default EI Values'!$A$2:$A$951=$C46)*('Default EI Values'!$B$2:$B$951=$A46)*('Default EI Values'!$C$2:$C$951=SUBSTITUTE($B46,"*",""))*('Default EI Values'!$D$2:$D$951=$D46)*('Default EI Values'!$E$2:$E$951=SUBSTITUTE($L46,"*","")),0),MATCH(1,('Default EI Values'!$A$2:$A$951=$C46)*('Default EI Values'!$B$2:$B$951="Any")*('Default EI Values'!$C$2:$C$951=SUBSTITUTE($B46,"*",""))*('Default EI Values'!$D$2:$D$951=$D46)*('Default EI Values'!$E$2:$E$951=SUBSTITUTE($L46,"*","")),0)))))</f>
        <v/>
      </c>
      <c r="H46" s="115"/>
      <c r="I46" s="53" t="str">
        <f ca="1">IF($A46="Region Not Used","",IF(L46="None",0,INDEX('Default Values'!$B$72:$B$85,MATCH(D46,'Default Values'!$A$72:$A$85,0))))</f>
        <v/>
      </c>
      <c r="J46" s="54"/>
      <c r="K46" s="84"/>
      <c r="L46" s="40" t="str">
        <f t="shared" ca="1" si="3"/>
        <v/>
      </c>
      <c r="M46" s="40" t="str">
        <f ca="1">IF(ISBLANK(H46),G46,H46&amp;"*")</f>
        <v/>
      </c>
      <c r="N46" s="55" t="str">
        <f ca="1">IF(ISBLANK(J46),I46,J46&amp;"*")</f>
        <v/>
      </c>
    </row>
    <row r="47" spans="1:14" x14ac:dyDescent="0.25">
      <c r="A47" s="32" t="str">
        <f ca="1">E28</f>
        <v>Region Not Used</v>
      </c>
      <c r="B47" s="32" t="str">
        <f ca="1">IF(AND(F30&lt;&gt;"",F30&lt;&gt;"Use Default Supply"),F30,E30)</f>
        <v/>
      </c>
      <c r="C47" s="32" t="s">
        <v>11</v>
      </c>
      <c r="D47" t="s">
        <v>62</v>
      </c>
      <c r="E47" s="37" t="str" cm="1">
        <f t="array" aca="1" ref="E47" ca="1">IFERROR(INDEX(table_options[Component Options],MATCH(1,(table_options[Sector]='Water System Inputs'!C47)*(table_options[Supply]='Water System Inputs'!B47)*(table_options[Component]='Water System Inputs'!D47),0)),"")</f>
        <v/>
      </c>
      <c r="F47" s="43"/>
      <c r="G47" s="39" t="str" cm="1">
        <f t="array" aca="1" ref="G47" ca="1">IF($A47="Region Not Used","",IF(OR(SUBSTITUTE(L47,"*","")="None",SUBSTITUTE(L47,"*","")="User-Entered WW Treatment"),0,INDEX('Default EI Values'!$F$2:$F$951,_xlfn.IFNA(MATCH(1,('Default EI Values'!$A$2:$A$951=$C47)*('Default EI Values'!$B$2:$B$951=$A47)*('Default EI Values'!$C$2:$C$951=SUBSTITUTE($B47,"*",""))*('Default EI Values'!$D$2:$D$951=$D47)*('Default EI Values'!$E$2:$E$951=SUBSTITUTE($L47,"*","")),0),MATCH(1,('Default EI Values'!$A$2:$A$951=$C47)*('Default EI Values'!$B$2:$B$951="Any")*('Default EI Values'!$C$2:$C$951=SUBSTITUTE($B47,"*",""))*('Default EI Values'!$D$2:$D$951=$D47)*('Default EI Values'!$E$2:$E$951=SUBSTITUTE($L47,"*","")),0)))))</f>
        <v/>
      </c>
      <c r="H47" s="115"/>
      <c r="I47" s="53" t="str">
        <f ca="1">IF($A47="Region Not Used","",IF(L47="None",0,INDEX('Default Values'!$B$72:$B$85,MATCH(D47,'Default Values'!$A$72:$A$85,0))))</f>
        <v/>
      </c>
      <c r="J47" s="54"/>
      <c r="K47" s="84"/>
      <c r="L47" s="40" t="str">
        <f t="shared" ca="1" si="3"/>
        <v/>
      </c>
      <c r="M47" s="40" t="str">
        <f ca="1">IF(ISBLANK(H47),G47,H47&amp;"*")</f>
        <v/>
      </c>
      <c r="N47" s="55" t="str">
        <f ca="1">IF(ISBLANK(J47),I47,J47&amp;"*")</f>
        <v/>
      </c>
    </row>
    <row r="49" spans="1:14" s="42" customFormat="1" ht="18.75" x14ac:dyDescent="0.3">
      <c r="A49" s="44"/>
      <c r="B49" s="44"/>
      <c r="C49" s="44"/>
      <c r="D49" s="45" t="s">
        <v>74</v>
      </c>
      <c r="E49" s="45" t="str" cm="1">
        <f t="array" aca="1" ref="E49" ca="1">IFERROR(INDEX(list_HRused,3),"Region Not Used")</f>
        <v>Region Not Used</v>
      </c>
      <c r="F49" s="44"/>
      <c r="G49" s="44"/>
      <c r="H49" s="44"/>
      <c r="I49" s="44"/>
      <c r="J49" s="44"/>
      <c r="K49" s="44"/>
      <c r="L49" s="44"/>
      <c r="M49" s="44"/>
      <c r="N49" s="44"/>
    </row>
    <row r="50" spans="1:14" ht="16.5" customHeight="1" x14ac:dyDescent="0.35">
      <c r="D50" s="30"/>
      <c r="E50" s="93" t="s">
        <v>68</v>
      </c>
      <c r="F50" s="93" t="s">
        <v>67</v>
      </c>
      <c r="G50" s="181" t="s">
        <v>69</v>
      </c>
      <c r="H50" s="181"/>
      <c r="I50" s="181"/>
      <c r="J50" s="181"/>
      <c r="K50" s="181"/>
      <c r="L50" s="52" t="s">
        <v>44</v>
      </c>
      <c r="M50" s="52"/>
      <c r="N50" s="52"/>
    </row>
    <row r="51" spans="1:14" ht="16.5" customHeight="1" x14ac:dyDescent="0.3">
      <c r="D51" s="29" t="s">
        <v>44</v>
      </c>
      <c r="E51" s="37" t="str">
        <f ca="1">IF(E49="Region Not Used","",INDEX('Default Values'!$B$6:$B$15,MATCH('Water System Inputs'!E49,'Default Values'!$A$6:$A$15,0)))</f>
        <v/>
      </c>
      <c r="F51" s="43"/>
      <c r="G51" s="178"/>
      <c r="H51" s="179"/>
      <c r="I51" s="179"/>
      <c r="J51" s="179"/>
      <c r="K51" s="180"/>
      <c r="L51" s="40" t="str">
        <f ca="1">IF(OR(F51="Use Default Supply",LEN(F51)=0),E51,F51&amp;"*")</f>
        <v/>
      </c>
      <c r="M51" s="42"/>
      <c r="N51" s="42"/>
    </row>
    <row r="53" spans="1:14" x14ac:dyDescent="0.25">
      <c r="D53" s="33" t="s">
        <v>82</v>
      </c>
    </row>
    <row r="54" spans="1:14" ht="45" x14ac:dyDescent="0.25">
      <c r="A54" s="32" t="s">
        <v>34</v>
      </c>
      <c r="B54" s="32" t="s">
        <v>71</v>
      </c>
      <c r="C54" s="32" t="s">
        <v>4</v>
      </c>
      <c r="D54" s="93" t="s">
        <v>64</v>
      </c>
      <c r="E54" s="52" t="str">
        <f ca="1">"Default Assumptions for:"&amp;CHAR(10)&amp;IF(AND(F51&lt;&gt;"",F51&lt;&gt;"Use Default Supply"),F51,E51)</f>
        <v xml:space="preserve">Default Assumptions for:
</v>
      </c>
      <c r="F54" s="93" t="s">
        <v>67</v>
      </c>
      <c r="G54" s="52" t="s">
        <v>110</v>
      </c>
      <c r="H54" s="52" t="s">
        <v>111</v>
      </c>
      <c r="I54" s="52" t="s">
        <v>103</v>
      </c>
      <c r="J54" s="52" t="s">
        <v>104</v>
      </c>
      <c r="K54" s="93" t="s">
        <v>69</v>
      </c>
      <c r="L54" s="93" t="s">
        <v>101</v>
      </c>
      <c r="M54" s="52" t="s">
        <v>102</v>
      </c>
      <c r="N54" s="52" t="s">
        <v>105</v>
      </c>
    </row>
    <row r="55" spans="1:14" x14ac:dyDescent="0.25">
      <c r="A55" s="32" t="str">
        <f ca="1">E49</f>
        <v>Region Not Used</v>
      </c>
      <c r="B55" s="32" t="str">
        <f ca="1">IF(AND(F51&lt;&gt;"",F51&lt;&gt;"Use Default Supply"),F51,E51)</f>
        <v/>
      </c>
      <c r="C55" s="32" t="s">
        <v>10</v>
      </c>
      <c r="D55" t="s">
        <v>185</v>
      </c>
      <c r="E55" s="37" t="str" cm="1">
        <f t="array" aca="1" ref="E55" ca="1">IFERROR(INDEX(table_options[Component Options],MATCH(1,(table_options[Sector]='Water System Inputs'!C55)*(table_options[Supply]='Water System Inputs'!B55)*(table_options[Component]='Water System Inputs'!D55),0)),"")</f>
        <v/>
      </c>
      <c r="F55" s="43"/>
      <c r="G55" s="39" t="str" cm="1">
        <f t="array" aca="1" ref="G55" ca="1">IF($A55="Region Not Used","",IF(SUBSTITUTE(L55,"*","")="None",0,INDEX('Default EI Values'!$F$2:$F$951,_xlfn.IFNA(MATCH(1,('Default EI Values'!$A$2:$A$951=$C55)*('Default EI Values'!$B$2:$B$951=$A55)*('Default EI Values'!$C$2:$C$951=SUBSTITUTE($B55,"*",""))*('Default EI Values'!$D$2:$D$951=$D55)*('Default EI Values'!$E$2:$E$951=SUBSTITUTE($L55,"*","")),0),MATCH(1,('Default EI Values'!$A$2:$A$951=$C55)*('Default EI Values'!$B$2:$B$951="Any")*('Default EI Values'!$C$2:$C$951=SUBSTITUTE($B55,"*",""))*('Default EI Values'!$D$2:$D$951=$D55)*('Default EI Values'!$E$2:$E$951=SUBSTITUTE($L55,"*","")),0)))))</f>
        <v/>
      </c>
      <c r="H55" s="115"/>
      <c r="I55" s="53" t="str">
        <f ca="1">IF($A55="Region Not Used","",IF(L55="None",0,INDEX('Default Values'!$B$72:$B$85,MATCH(B55,'Default Values'!$A$72:$A$85,0))))</f>
        <v/>
      </c>
      <c r="J55" s="54"/>
      <c r="K55" s="84"/>
      <c r="L55" s="40" t="str">
        <f t="shared" ref="L55:L60" ca="1" si="4">IF(OR(F55="Use Default Option",F55="No Override Available",LEN(F55)=0),E55,F55&amp;"*")</f>
        <v/>
      </c>
      <c r="M55" s="40" t="str">
        <f ca="1">IF(ISBLANK(H55),G55,H55&amp;"*")</f>
        <v/>
      </c>
      <c r="N55" s="55" t="str">
        <f ca="1">IF(ISBLANK(J55),I55,J55&amp;"*")</f>
        <v/>
      </c>
    </row>
    <row r="56" spans="1:14" x14ac:dyDescent="0.25">
      <c r="A56" s="32" t="str">
        <f ca="1">E49</f>
        <v>Region Not Used</v>
      </c>
      <c r="B56" s="32" t="str">
        <f ca="1">IF(AND(F51&lt;&gt;"",F51&lt;&gt;"Use Default Supply"),F51,E51)</f>
        <v/>
      </c>
      <c r="C56" s="32" t="s">
        <v>10</v>
      </c>
      <c r="D56" t="s">
        <v>186</v>
      </c>
      <c r="E56" s="37" t="str" cm="1">
        <f t="array" aca="1" ref="E56" ca="1">IFERROR(INDEX(table_options[Component Options],MATCH(1,(table_options[Sector]='Water System Inputs'!C56)*(table_options[Supply]='Water System Inputs'!B56)*(table_options[Component]='Water System Inputs'!D56),0)),"")</f>
        <v/>
      </c>
      <c r="F56" s="43"/>
      <c r="G56" s="39" t="str" cm="1">
        <f t="array" aca="1" ref="G56" ca="1">IF($A56="Region Not Used","",IF(SUBSTITUTE(L56,"*","")="None",0,INDEX('Default EI Values'!$F$2:$F$951,_xlfn.IFNA(MATCH(1,('Default EI Values'!$A$2:$A$951=$C56)*('Default EI Values'!$B$2:$B$951=$A56)*('Default EI Values'!$C$2:$C$951=SUBSTITUTE($B56,"*",""))*('Default EI Values'!$D$2:$D$951=$D56)*('Default EI Values'!$E$2:$E$951=SUBSTITUTE($L56,"*","")),0),MATCH(1,('Default EI Values'!$A$2:$A$951=$C56)*('Default EI Values'!$B$2:$B$951="Any")*('Default EI Values'!$C$2:$C$951=SUBSTITUTE($B56,"*",""))*('Default EI Values'!$D$2:$D$951=$D56)*('Default EI Values'!$E$2:$E$951=SUBSTITUTE($L56,"*","")),0)))))</f>
        <v/>
      </c>
      <c r="H56" s="115"/>
      <c r="I56" s="53" t="str">
        <f ca="1">IF($A56="Region Not Used","",IF(L56="None",0,INDEX('Default Values'!$B$72:$B$85,MATCH(D56,'Default Values'!$A$72:$A$85,0))))</f>
        <v/>
      </c>
      <c r="J56" s="54"/>
      <c r="K56" s="84"/>
      <c r="L56" s="40" t="str">
        <f t="shared" ca="1" si="4"/>
        <v/>
      </c>
      <c r="M56" s="40" t="str">
        <f ca="1">IF(ISBLANK(H56),G56,H56&amp;"*")</f>
        <v/>
      </c>
      <c r="N56" s="55" t="str">
        <f ca="1">IF(ISBLANK(J56),I56,J56&amp;"*")</f>
        <v/>
      </c>
    </row>
    <row r="57" spans="1:14" x14ac:dyDescent="0.25">
      <c r="A57" s="32" t="str">
        <f ca="1">E49</f>
        <v>Region Not Used</v>
      </c>
      <c r="B57" s="32" t="str">
        <f ca="1">IF(AND(F51&lt;&gt;"",F51&lt;&gt;"Use Default Supply"),F51,E51)</f>
        <v/>
      </c>
      <c r="C57" s="32" t="s">
        <v>10</v>
      </c>
      <c r="D57" t="s">
        <v>187</v>
      </c>
      <c r="E57" s="37" t="str" cm="1">
        <f t="array" aca="1" ref="E57" ca="1">IFERROR(INDEX(table_options[Component Options],MATCH(1,(table_options[Sector]='Water System Inputs'!C57)*(table_options[Supply]='Water System Inputs'!B57)*(table_options[Component]='Water System Inputs'!D57),0)),"")</f>
        <v/>
      </c>
      <c r="F57" s="43"/>
      <c r="G57" s="39" t="str" cm="1">
        <f t="array" aca="1" ref="G57" ca="1">IF($A57="Region Not Used","",IF(SUBSTITUTE(L57,"*","")="None",0,INDEX('Default EI Values'!$F$2:$F$951,_xlfn.IFNA(MATCH(1,('Default EI Values'!$B$2:$B$951=$A57)*('Default EI Values'!$C$2:$C$951=SUBSTITUTE($B57,"*",""))*('Default EI Values'!$D$2:$D$951=$D57)*('Default EI Values'!$E$2:$E$951=SUBSTITUTE($L57,"*","")),0),_xlfn.IFNA(MATCH(1,('Default EI Values'!$B$2:$B$951="Any")*('Default EI Values'!$C$2:$C$951=SUBSTITUTE($B57,"*",""))*('Default EI Values'!$D$2:$D$951=$D57)*('Default EI Values'!$E$2:$E$951=SUBSTITUTE($L57,"*","")),0),MATCH(1,('Default EI Values'!$B$2:$B$951="Any")*('Default EI Values'!$C$2:$C$951=SUBSTITUTE($B57,"*",""))*('Default EI Values'!$D$2:$D$951=$D57)*('Default EI Values'!$E$2:$E$951=SUBSTITUTE($L57,"*","")&amp;" - "&amp;SUBSTITUTE($L58,"*","")),0))))))</f>
        <v/>
      </c>
      <c r="H57" s="115"/>
      <c r="I57" s="53" t="str">
        <f ca="1">IF($A57="Region Not Used","",IF(L57="None",0,INDEX('Default Values'!$B$72:$B$85,MATCH(D57,'Default Values'!$A$72:$A$85,0))))</f>
        <v/>
      </c>
      <c r="J57" s="54"/>
      <c r="K57" s="84"/>
      <c r="L57" s="40" t="str">
        <f t="shared" ca="1" si="4"/>
        <v/>
      </c>
      <c r="M57" s="40" t="str">
        <f ca="1">IF(ISBLANK(H57),G57,H57&amp;"*")</f>
        <v/>
      </c>
      <c r="N57" s="55" t="str">
        <f ca="1">IF(ISBLANK(J57),I57,J57&amp;"*")</f>
        <v/>
      </c>
    </row>
    <row r="58" spans="1:14" x14ac:dyDescent="0.25">
      <c r="A58" s="32" t="str">
        <f ca="1">E49</f>
        <v>Region Not Used</v>
      </c>
      <c r="B58" s="32" t="str">
        <f ca="1">IF(AND(F51&lt;&gt;"",F51&lt;&gt;"Use Default Supply"),F51,E51)</f>
        <v/>
      </c>
      <c r="C58" s="32" t="s">
        <v>10</v>
      </c>
      <c r="D58" s="34" t="s">
        <v>40</v>
      </c>
      <c r="E58" s="37" t="str">
        <f ca="1">IF(E57="Urban Potable Distribution",IFERROR(INDEX('Default Values'!$B$56:$B$65,MATCH(A58,'Default Values'!$A$56:$A$65,0)),""),"")</f>
        <v/>
      </c>
      <c r="F58" s="43"/>
      <c r="G58" s="182" t="s">
        <v>106</v>
      </c>
      <c r="H58" s="183"/>
      <c r="I58" s="183"/>
      <c r="J58" s="184"/>
      <c r="K58" s="84"/>
      <c r="L58" s="40" t="str">
        <f t="shared" ca="1" si="4"/>
        <v/>
      </c>
      <c r="M58" s="40"/>
      <c r="N58" s="47"/>
    </row>
    <row r="59" spans="1:14" x14ac:dyDescent="0.25">
      <c r="A59" s="32" t="str">
        <f ca="1">E49</f>
        <v>Region Not Used</v>
      </c>
      <c r="B59" s="32" t="str">
        <f ca="1">IF(AND(F51&lt;&gt;"",F51&lt;&gt;"Use Default Supply"),F51,E51)</f>
        <v/>
      </c>
      <c r="C59" s="32" t="s">
        <v>10</v>
      </c>
      <c r="D59" t="s">
        <v>48</v>
      </c>
      <c r="E59" s="37" t="str" cm="1">
        <f t="array" aca="1" ref="E59" ca="1">IFERROR(INDEX(table_options[Component Options],MATCH(1,(table_options[Sector]='Water System Inputs'!C59)*(table_options[Supply]='Water System Inputs'!B59)*(table_options[Component]='Water System Inputs'!D59),0)),"")</f>
        <v/>
      </c>
      <c r="F59" s="43"/>
      <c r="G59" s="39" t="str" cm="1">
        <f t="array" aca="1" ref="G59" ca="1">IF($A59="Region Not Used","",IF(SUBSTITUTE(L59,"*","")="None",0,INDEX('Default EI Values'!$F$2:$F$951,_xlfn.IFNA(MATCH(1,('Default EI Values'!$A$2:$A$951=$C59)*('Default EI Values'!$B$2:$B$951=$A59)*('Default EI Values'!$C$2:$C$951=SUBSTITUTE($B59,"*",""))*('Default EI Values'!$D$2:$D$951=$D59)*('Default EI Values'!$E$2:$E$951=SUBSTITUTE($L59,"*","")),0),MATCH(1,('Default EI Values'!$A$2:$A$951=$C59)*('Default EI Values'!$B$2:$B$951="Any")*('Default EI Values'!$C$2:$C$951=SUBSTITUTE($B59,"*",""))*('Default EI Values'!$D$2:$D$951=$D59)*('Default EI Values'!$E$2:$E$951=SUBSTITUTE($L59,"*","")),0)))))</f>
        <v/>
      </c>
      <c r="H59" s="115"/>
      <c r="I59" s="53" t="str">
        <f ca="1">IF($A59="Region Not Used","",IF(L59="None",0,INDEX('Default Values'!$B$72:$B$85,MATCH(D59,'Default Values'!$A$72:$A$85,0))))</f>
        <v/>
      </c>
      <c r="J59" s="54"/>
      <c r="K59" s="84"/>
      <c r="L59" s="40" t="str">
        <f t="shared" ca="1" si="4"/>
        <v/>
      </c>
      <c r="M59" s="40" t="str">
        <f ca="1">IF(ISBLANK(H59),G59,H59&amp;"*")</f>
        <v/>
      </c>
      <c r="N59" s="55" t="str">
        <f ca="1">IF(ISBLANK(J59),I59,J59&amp;"*")</f>
        <v/>
      </c>
    </row>
    <row r="60" spans="1:14" x14ac:dyDescent="0.25">
      <c r="A60" s="32" t="str">
        <f ca="1">E49</f>
        <v>Region Not Used</v>
      </c>
      <c r="B60" s="32" t="str">
        <f ca="1">IF(AND(F51&lt;&gt;"",F51&lt;&gt;"Use Default Supply"),F51,E51)</f>
        <v/>
      </c>
      <c r="C60" s="32" t="s">
        <v>10</v>
      </c>
      <c r="D60" t="s">
        <v>62</v>
      </c>
      <c r="E60" s="37" t="str" cm="1">
        <f t="array" aca="1" ref="E60" ca="1">IFERROR(INDEX(table_options[Component Options],MATCH(1,(table_options[Sector]='Water System Inputs'!C60)*(table_options[Supply]='Water System Inputs'!B60)*(table_options[Component]='Water System Inputs'!D60),0)),"")</f>
        <v/>
      </c>
      <c r="F60" s="43"/>
      <c r="G60" s="39" t="str" cm="1">
        <f t="array" aca="1" ref="G60" ca="1">IF($A60="Region Not Used","",IF(SUBSTITUTE(L60,"*","")="None",0,INDEX('Default EI Values'!$F$2:$F$951,_xlfn.IFNA(MATCH(1,('Default EI Values'!$A$2:$A$951=$C60)*('Default EI Values'!$B$2:$B$951=$A60)*('Default EI Values'!$C$2:$C$951=SUBSTITUTE($B60,"*",""))*('Default EI Values'!$D$2:$D$951=$D60)*('Default EI Values'!$E$2:$E$951=SUBSTITUTE($L60,"*","")),0),MATCH(1,('Default EI Values'!$A$2:$A$951=$C60)*('Default EI Values'!$B$2:$B$951="Any")*('Default EI Values'!$C$2:$C$951=SUBSTITUTE($B60,"*",""))*('Default EI Values'!$D$2:$D$951=$D60)*('Default EI Values'!$E$2:$E$951=SUBSTITUTE($L60,"*","")),0)))))</f>
        <v/>
      </c>
      <c r="H60" s="115"/>
      <c r="I60" s="53" t="str">
        <f ca="1">IF($A60="Region Not Used","",IF(L60="None",0,INDEX('Default Values'!$B$72:$B$85,MATCH(D60,'Default Values'!$A$72:$A$85,0))))</f>
        <v/>
      </c>
      <c r="J60" s="54"/>
      <c r="K60" s="84"/>
      <c r="L60" s="40" t="str">
        <f t="shared" ca="1" si="4"/>
        <v/>
      </c>
      <c r="M60" s="40" t="str">
        <f ca="1">IF(ISBLANK(H60),G60,H60&amp;"*")</f>
        <v/>
      </c>
      <c r="N60" s="55" t="str">
        <f ca="1">IF(ISBLANK(J60),I60,J60&amp;"*")</f>
        <v/>
      </c>
    </row>
    <row r="61" spans="1:14" x14ac:dyDescent="0.25">
      <c r="B61" s="32"/>
      <c r="C61" s="32"/>
    </row>
    <row r="62" spans="1:14" x14ac:dyDescent="0.25">
      <c r="D62" s="33" t="s">
        <v>83</v>
      </c>
    </row>
    <row r="63" spans="1:14" ht="45" x14ac:dyDescent="0.25">
      <c r="A63" s="32" t="s">
        <v>34</v>
      </c>
      <c r="B63" s="32" t="s">
        <v>71</v>
      </c>
      <c r="C63" s="32" t="s">
        <v>4</v>
      </c>
      <c r="D63" s="93" t="s">
        <v>64</v>
      </c>
      <c r="E63" s="52" t="str">
        <f ca="1">"Default Assumptions for:"&amp;CHAR(10)&amp;IF(AND(F51&lt;&gt;"",F51&lt;&gt;"Use Default Supply"),F51,E51)</f>
        <v xml:space="preserve">Default Assumptions for:
</v>
      </c>
      <c r="F63" s="93" t="s">
        <v>67</v>
      </c>
      <c r="G63" s="52" t="s">
        <v>100</v>
      </c>
      <c r="H63" s="52" t="s">
        <v>111</v>
      </c>
      <c r="I63" s="52" t="s">
        <v>103</v>
      </c>
      <c r="J63" s="52" t="s">
        <v>104</v>
      </c>
      <c r="K63" s="93" t="s">
        <v>69</v>
      </c>
      <c r="L63" s="93" t="s">
        <v>101</v>
      </c>
      <c r="M63" s="52" t="s">
        <v>102</v>
      </c>
      <c r="N63" s="52" t="s">
        <v>105</v>
      </c>
    </row>
    <row r="64" spans="1:14" x14ac:dyDescent="0.25">
      <c r="A64" s="32" t="str">
        <f ca="1">E49</f>
        <v>Region Not Used</v>
      </c>
      <c r="B64" s="32" t="str">
        <f ca="1">IF(AND(F51&lt;&gt;"",F51&lt;&gt;"Use Default Supply"),F51,E51)</f>
        <v/>
      </c>
      <c r="C64" s="32" t="s">
        <v>11</v>
      </c>
      <c r="D64" t="s">
        <v>185</v>
      </c>
      <c r="E64" s="37" t="str" cm="1">
        <f t="array" aca="1" ref="E64" ca="1">IFERROR(INDEX(table_options[Component Options],MATCH(1,(table_options[Sector]='Water System Inputs'!C64)*(table_options[Supply]='Water System Inputs'!B64)*(table_options[Component]='Water System Inputs'!D64),0)),"")</f>
        <v/>
      </c>
      <c r="F64" s="43"/>
      <c r="G64" s="39" t="str" cm="1">
        <f t="array" aca="1" ref="G64" ca="1">IF($A64="Region Not Used","",IF(SUBSTITUTE(L64,"*","")="None",0,INDEX('Default EI Values'!$F$2:$F$951,_xlfn.IFNA(MATCH(1,('Default EI Values'!$A$2:$A$951=$C64)*('Default EI Values'!$B$2:$B$951=$A64)*('Default EI Values'!$C$2:$C$951=SUBSTITUTE($B64,"*",""))*('Default EI Values'!$D$2:$D$951=$D64)*('Default EI Values'!$E$2:$E$951=SUBSTITUTE($L64,"*","")),0),MATCH(1,('Default EI Values'!$A$2:$A$951=$C64)*('Default EI Values'!$B$2:$B$951="Any")*('Default EI Values'!$C$2:$C$951=SUBSTITUTE($B64,"*",""))*('Default EI Values'!$D$2:$D$951=$D64)*('Default EI Values'!$E$2:$E$951=SUBSTITUTE($L64,"*","")),0)))))</f>
        <v/>
      </c>
      <c r="H64" s="115"/>
      <c r="I64" s="53" t="str">
        <f ca="1">IF($A64="Region Not Used","",IF(L64="None",0,INDEX('Default Values'!$B$72:$B$85,MATCH(B64,'Default Values'!$A$72:$A$85,0))))</f>
        <v/>
      </c>
      <c r="J64" s="54"/>
      <c r="K64" s="84"/>
      <c r="L64" s="40" t="str">
        <f t="shared" ref="L64:L68" ca="1" si="5">IF(OR(F64="Use Default Option",F64="No Override Available",LEN(F64)=0),E64,F64&amp;"*")</f>
        <v/>
      </c>
      <c r="M64" s="40" t="str">
        <f ca="1">IF(ISBLANK(H64),G64,H64&amp;"*")</f>
        <v/>
      </c>
      <c r="N64" s="55" t="str">
        <f ca="1">IF(ISBLANK(J64),I64,J64&amp;"*")</f>
        <v/>
      </c>
    </row>
    <row r="65" spans="1:14" x14ac:dyDescent="0.25">
      <c r="A65" s="32" t="str">
        <f ca="1">E49</f>
        <v>Region Not Used</v>
      </c>
      <c r="B65" s="32" t="str">
        <f ca="1">IF(AND(F51&lt;&gt;"",F51&lt;&gt;"Use Default Supply"),F51,E51)</f>
        <v/>
      </c>
      <c r="C65" s="32" t="s">
        <v>11</v>
      </c>
      <c r="D65" t="s">
        <v>186</v>
      </c>
      <c r="E65" s="37" t="str" cm="1">
        <f t="array" aca="1" ref="E65" ca="1">IFERROR(INDEX(table_options[Component Options],MATCH(1,(table_options[Sector]='Water System Inputs'!C65)*(table_options[Supply]='Water System Inputs'!B65)*(table_options[Component]='Water System Inputs'!D65),0)),"")</f>
        <v/>
      </c>
      <c r="F65" s="43"/>
      <c r="G65" s="39" t="str" cm="1">
        <f t="array" aca="1" ref="G65" ca="1">IF($A65="Region Not Used","",IF(OR(SUBSTITUTE(L65,"*","")="None",SUBSTITUTE(L65,"*","")="User-Entered Water Treatment"),0,INDEX('Default EI Values'!$F$2:$F$951,_xlfn.IFNA(MATCH(1,('Default EI Values'!$A$2:$A$951=$C65)*('Default EI Values'!$B$2:$B$951=$A65)*('Default EI Values'!$C$2:$C$951=SUBSTITUTE($B65,"*",""))*('Default EI Values'!$D$2:$D$951=$D65)*('Default EI Values'!$E$2:$E$951=SUBSTITUTE($L65,"*","")),0),MATCH(1,('Default EI Values'!$A$2:$A$951=$C65)*('Default EI Values'!$B$2:$B$951="Any")*('Default EI Values'!$C$2:$C$951=SUBSTITUTE($B65,"*",""))*('Default EI Values'!$D$2:$D$951=$D65)*('Default EI Values'!$E$2:$E$951=SUBSTITUTE($L65,"*","")),0)))))</f>
        <v/>
      </c>
      <c r="H65" s="115"/>
      <c r="I65" s="53" t="str">
        <f ca="1">IF($A65="Region Not Used","",IF(L65="None",0,INDEX('Default Values'!$B$72:$B$85,MATCH(D65,'Default Values'!$A$72:$A$85,0))))</f>
        <v/>
      </c>
      <c r="J65" s="54"/>
      <c r="K65" s="84"/>
      <c r="L65" s="40" t="str">
        <f t="shared" ca="1" si="5"/>
        <v/>
      </c>
      <c r="M65" s="40" t="str">
        <f ca="1">IF(ISBLANK(H65),G65,H65&amp;"*")</f>
        <v/>
      </c>
      <c r="N65" s="55" t="str">
        <f ca="1">IF(ISBLANK(J65),I65,J65&amp;"*")</f>
        <v/>
      </c>
    </row>
    <row r="66" spans="1:14" x14ac:dyDescent="0.25">
      <c r="A66" s="32" t="str">
        <f ca="1">E49</f>
        <v>Region Not Used</v>
      </c>
      <c r="B66" s="32" t="str">
        <f ca="1">IF(AND(F51&lt;&gt;"",F51&lt;&gt;"Use Default Supply"),F51,E51)</f>
        <v/>
      </c>
      <c r="C66" s="32" t="s">
        <v>11</v>
      </c>
      <c r="D66" t="s">
        <v>187</v>
      </c>
      <c r="E66" s="37" t="str" cm="1">
        <f t="array" aca="1" ref="E66" ca="1">IFERROR(INDEX(table_options[Component Options],MATCH(1,(table_options[Sector]='Water System Inputs'!C66)*(table_options[Supply]='Water System Inputs'!B66)*(table_options[Component]='Water System Inputs'!D66),0)),"")</f>
        <v/>
      </c>
      <c r="F66" s="43"/>
      <c r="G66" s="39" t="str" cm="1">
        <f t="array" aca="1" ref="G66" ca="1">IF($A66="Region Not Used","",IF(SUBSTITUTE(L66,"*","")="None",0,INDEX('Default EI Values'!$F$2:$F$951,_xlfn.IFNA(MATCH(1,('Default EI Values'!$A$2:$A$951=$C66)*('Default EI Values'!$B$2:$B$951=$A66)*('Default EI Values'!$C$2:$C$951=SUBSTITUTE($B66,"*",""))*('Default EI Values'!$D$2:$D$951=$D66)*('Default EI Values'!$E$2:$E$951=SUBSTITUTE($L66,"*","")),0),MATCH(1,('Default EI Values'!$A$2:$A$951=$C66)*('Default EI Values'!$B$2:$B$951="Any")*('Default EI Values'!$C$2:$C$951=SUBSTITUTE($B66,"*",""))*('Default EI Values'!$D$2:$D$951=$D66)*('Default EI Values'!$E$2:$E$951=SUBSTITUTE($L66,"*","")),0)))))</f>
        <v/>
      </c>
      <c r="H66" s="115"/>
      <c r="I66" s="53" t="str">
        <f ca="1">IF($A66="Region Not Used","",IF(L66="None",0,INDEX('Default Values'!$B$72:$B$85,MATCH(D66,'Default Values'!$A$72:$A$85,0))))</f>
        <v/>
      </c>
      <c r="J66" s="54"/>
      <c r="K66" s="84"/>
      <c r="L66" s="40" t="str">
        <f t="shared" ca="1" si="5"/>
        <v/>
      </c>
      <c r="M66" s="40" t="str">
        <f ca="1">IF(ISBLANK(H66),G66,H66&amp;"*")</f>
        <v/>
      </c>
      <c r="N66" s="55" t="str">
        <f ca="1">IF(ISBLANK(J66),I66,J66&amp;"*")</f>
        <v/>
      </c>
    </row>
    <row r="67" spans="1:14" x14ac:dyDescent="0.25">
      <c r="A67" s="32" t="str">
        <f ca="1">E49</f>
        <v>Region Not Used</v>
      </c>
      <c r="B67" s="32" t="str">
        <f ca="1">IF(AND(F51&lt;&gt;"",F51&lt;&gt;"Use Default Supply"),F51,E51)</f>
        <v/>
      </c>
      <c r="C67" s="32" t="s">
        <v>11</v>
      </c>
      <c r="D67" t="s">
        <v>48</v>
      </c>
      <c r="E67" s="37" t="str" cm="1">
        <f t="array" aca="1" ref="E67" ca="1">IFERROR(INDEX(table_options[Component Options],MATCH(1,(table_options[Sector]='Water System Inputs'!C67)*(table_options[Supply]='Water System Inputs'!B67)*(table_options[Component]='Water System Inputs'!D67),0)),"")</f>
        <v/>
      </c>
      <c r="F67" s="43"/>
      <c r="G67" s="39" t="str" cm="1">
        <f t="array" aca="1" ref="G67" ca="1">IF($A67="Region Not Used","",IF(OR(SUBSTITUTE(L67,"*","")="None",SUBSTITUTE(L67,"*","")="User-Entered WW Collection"),0,INDEX('Default EI Values'!$F$2:$F$951,_xlfn.IFNA(MATCH(1,('Default EI Values'!$A$2:$A$951=$C67)*('Default EI Values'!$B$2:$B$951=$A67)*('Default EI Values'!$C$2:$C$951=SUBSTITUTE($B67,"*",""))*('Default EI Values'!$D$2:$D$951=$D67)*('Default EI Values'!$E$2:$E$951=SUBSTITUTE($L67,"*","")),0),MATCH(1,('Default EI Values'!$A$2:$A$951=$C67)*('Default EI Values'!$B$2:$B$951="Any")*('Default EI Values'!$C$2:$C$951=SUBSTITUTE($B67,"*",""))*('Default EI Values'!$D$2:$D$951=$D67)*('Default EI Values'!$E$2:$E$951=SUBSTITUTE($L67,"*","")),0)))))</f>
        <v/>
      </c>
      <c r="H67" s="115"/>
      <c r="I67" s="53" t="str">
        <f ca="1">IF($A67="Region Not Used","",IF(L67="None",0,INDEX('Default Values'!$B$72:$B$85,MATCH(D67,'Default Values'!$A$72:$A$85,0))))</f>
        <v/>
      </c>
      <c r="J67" s="54"/>
      <c r="K67" s="84"/>
      <c r="L67" s="40" t="str">
        <f t="shared" ca="1" si="5"/>
        <v/>
      </c>
      <c r="M67" s="40" t="str">
        <f ca="1">IF(ISBLANK(H67),G67,H67&amp;"*")</f>
        <v/>
      </c>
      <c r="N67" s="55" t="str">
        <f ca="1">IF(ISBLANK(J67),I67,J67&amp;"*")</f>
        <v/>
      </c>
    </row>
    <row r="68" spans="1:14" x14ac:dyDescent="0.25">
      <c r="A68" s="32" t="str">
        <f ca="1">E49</f>
        <v>Region Not Used</v>
      </c>
      <c r="B68" s="32" t="str">
        <f ca="1">IF(AND(F51&lt;&gt;"",F51&lt;&gt;"Use Default Supply"),F51,E51)</f>
        <v/>
      </c>
      <c r="C68" s="32" t="s">
        <v>11</v>
      </c>
      <c r="D68" t="s">
        <v>62</v>
      </c>
      <c r="E68" s="37" t="str" cm="1">
        <f t="array" aca="1" ref="E68" ca="1">IFERROR(INDEX(table_options[Component Options],MATCH(1,(table_options[Sector]='Water System Inputs'!C68)*(table_options[Supply]='Water System Inputs'!B68)*(table_options[Component]='Water System Inputs'!D68),0)),"")</f>
        <v/>
      </c>
      <c r="F68" s="43"/>
      <c r="G68" s="39" t="str" cm="1">
        <f t="array" aca="1" ref="G68" ca="1">IF($A68="Region Not Used","",IF(OR(SUBSTITUTE(L68,"*","")="None",SUBSTITUTE(L68,"*","")="User-Entered WW Treatment"),0,INDEX('Default EI Values'!$F$2:$F$951,_xlfn.IFNA(MATCH(1,('Default EI Values'!$A$2:$A$951=$C68)*('Default EI Values'!$B$2:$B$951=$A68)*('Default EI Values'!$C$2:$C$951=SUBSTITUTE($B68,"*",""))*('Default EI Values'!$D$2:$D$951=$D68)*('Default EI Values'!$E$2:$E$951=SUBSTITUTE($L68,"*","")),0),MATCH(1,('Default EI Values'!$A$2:$A$951=$C68)*('Default EI Values'!$B$2:$B$951="Any")*('Default EI Values'!$C$2:$C$951=SUBSTITUTE($B68,"*",""))*('Default EI Values'!$D$2:$D$951=$D68)*('Default EI Values'!$E$2:$E$951=SUBSTITUTE($L68,"*","")),0)))))</f>
        <v/>
      </c>
      <c r="H68" s="115"/>
      <c r="I68" s="53" t="str">
        <f ca="1">IF($A68="Region Not Used","",IF(L68="None",0,INDEX('Default Values'!$B$72:$B$85,MATCH(D68,'Default Values'!$A$72:$A$85,0))))</f>
        <v/>
      </c>
      <c r="J68" s="54"/>
      <c r="K68" s="84"/>
      <c r="L68" s="40" t="str">
        <f t="shared" ca="1" si="5"/>
        <v/>
      </c>
      <c r="M68" s="40" t="str">
        <f ca="1">IF(ISBLANK(H68),G68,H68&amp;"*")</f>
        <v/>
      </c>
      <c r="N68" s="55" t="str">
        <f ca="1">IF(ISBLANK(J68),I68,J68&amp;"*")</f>
        <v/>
      </c>
    </row>
    <row r="70" spans="1:14" s="42" customFormat="1" ht="18.75" x14ac:dyDescent="0.3">
      <c r="A70" s="44"/>
      <c r="B70" s="44"/>
      <c r="C70" s="44"/>
      <c r="D70" s="45" t="s">
        <v>75</v>
      </c>
      <c r="E70" s="45" t="str" cm="1">
        <f t="array" aca="1" ref="E70" ca="1">IFERROR(INDEX(list_HRused,4),"Region Not Used")</f>
        <v>Region Not Used</v>
      </c>
      <c r="F70" s="44"/>
      <c r="G70" s="44"/>
      <c r="H70" s="44"/>
      <c r="I70" s="44"/>
      <c r="J70" s="44"/>
      <c r="K70" s="44"/>
      <c r="L70" s="44"/>
      <c r="M70" s="44"/>
      <c r="N70" s="44"/>
    </row>
    <row r="71" spans="1:14" ht="16.5" customHeight="1" x14ac:dyDescent="0.35">
      <c r="D71" s="30"/>
      <c r="E71" s="93" t="s">
        <v>68</v>
      </c>
      <c r="F71" s="93" t="s">
        <v>67</v>
      </c>
      <c r="G71" s="181" t="s">
        <v>69</v>
      </c>
      <c r="H71" s="181"/>
      <c r="I71" s="181"/>
      <c r="J71" s="181"/>
      <c r="K71" s="181"/>
      <c r="L71" s="52" t="s">
        <v>44</v>
      </c>
      <c r="M71" s="52"/>
      <c r="N71" s="52"/>
    </row>
    <row r="72" spans="1:14" ht="16.5" customHeight="1" x14ac:dyDescent="0.3">
      <c r="D72" s="29" t="s">
        <v>44</v>
      </c>
      <c r="E72" s="37" t="str">
        <f ca="1">IF(E70="Region Not Used","",INDEX('Default Values'!$B$6:$B$15,MATCH('Water System Inputs'!E70,'Default Values'!$A$6:$A$15,0)))</f>
        <v/>
      </c>
      <c r="F72" s="43"/>
      <c r="G72" s="178"/>
      <c r="H72" s="179"/>
      <c r="I72" s="179"/>
      <c r="J72" s="179"/>
      <c r="K72" s="180"/>
      <c r="L72" s="40" t="str">
        <f ca="1">IF(OR(F72="Use Default Supply",LEN(F72)=0),E72,F72&amp;"*")</f>
        <v/>
      </c>
      <c r="M72" s="42"/>
      <c r="N72" s="42"/>
    </row>
    <row r="74" spans="1:14" x14ac:dyDescent="0.25">
      <c r="D74" s="33" t="s">
        <v>82</v>
      </c>
    </row>
    <row r="75" spans="1:14" ht="45" x14ac:dyDescent="0.25">
      <c r="A75" s="32" t="s">
        <v>34</v>
      </c>
      <c r="B75" s="32" t="s">
        <v>71</v>
      </c>
      <c r="C75" s="32" t="s">
        <v>4</v>
      </c>
      <c r="D75" s="93" t="s">
        <v>64</v>
      </c>
      <c r="E75" s="52" t="str">
        <f ca="1">"Default Assumptions for:"&amp;CHAR(10)&amp;IF(AND(F72&lt;&gt;"",F72&lt;&gt;"Use Default Supply"),F72,E72)</f>
        <v xml:space="preserve">Default Assumptions for:
</v>
      </c>
      <c r="F75" s="93" t="s">
        <v>67</v>
      </c>
      <c r="G75" s="52" t="s">
        <v>110</v>
      </c>
      <c r="H75" s="52" t="s">
        <v>111</v>
      </c>
      <c r="I75" s="52" t="s">
        <v>103</v>
      </c>
      <c r="J75" s="52" t="s">
        <v>104</v>
      </c>
      <c r="K75" s="93" t="s">
        <v>69</v>
      </c>
      <c r="L75" s="93" t="s">
        <v>101</v>
      </c>
      <c r="M75" s="52" t="s">
        <v>102</v>
      </c>
      <c r="N75" s="52" t="s">
        <v>105</v>
      </c>
    </row>
    <row r="76" spans="1:14" x14ac:dyDescent="0.25">
      <c r="A76" s="32" t="str">
        <f ca="1">E70</f>
        <v>Region Not Used</v>
      </c>
      <c r="B76" s="32" t="str">
        <f ca="1">IF(AND(F72&lt;&gt;"",F72&lt;&gt;"Use Default Supply"),F72,E72)</f>
        <v/>
      </c>
      <c r="C76" s="32" t="s">
        <v>10</v>
      </c>
      <c r="D76" t="s">
        <v>185</v>
      </c>
      <c r="E76" s="37" t="str" cm="1">
        <f t="array" aca="1" ref="E76" ca="1">IFERROR(INDEX(table_options[Component Options],MATCH(1,(table_options[Sector]='Water System Inputs'!C76)*(table_options[Supply]='Water System Inputs'!B76)*(table_options[Component]='Water System Inputs'!D76),0)),"")</f>
        <v/>
      </c>
      <c r="F76" s="43"/>
      <c r="G76" s="39" t="str" cm="1">
        <f t="array" aca="1" ref="G76" ca="1">IF($A76="Region Not Used","",IF(SUBSTITUTE(L76,"*","")="None",0,INDEX('Default EI Values'!$F$2:$F$951,_xlfn.IFNA(MATCH(1,('Default EI Values'!$A$2:$A$951=$C76)*('Default EI Values'!$B$2:$B$951=$A76)*('Default EI Values'!$C$2:$C$951=SUBSTITUTE($B76,"*",""))*('Default EI Values'!$D$2:$D$951=$D76)*('Default EI Values'!$E$2:$E$951=SUBSTITUTE($L76,"*","")),0),MATCH(1,('Default EI Values'!$A$2:$A$951=$C76)*('Default EI Values'!$B$2:$B$951="Any")*('Default EI Values'!$C$2:$C$951=SUBSTITUTE($B76,"*",""))*('Default EI Values'!$D$2:$D$951=$D76)*('Default EI Values'!$E$2:$E$951=SUBSTITUTE($L76,"*","")),0)))))</f>
        <v/>
      </c>
      <c r="H76" s="115"/>
      <c r="I76" s="53" t="str">
        <f ca="1">IF($A76="Region Not Used","",IF(L76="None",0,INDEX('Default Values'!$B$72:$B$85,MATCH(B76,'Default Values'!$A$72:$A$85,0))))</f>
        <v/>
      </c>
      <c r="J76" s="54"/>
      <c r="K76" s="84"/>
      <c r="L76" s="40" t="str">
        <f t="shared" ref="L76:L81" ca="1" si="6">IF(OR(F76="Use Default Option",F76="No Override Available",LEN(F76)=0),E76,F76&amp;"*")</f>
        <v/>
      </c>
      <c r="M76" s="40" t="str">
        <f ca="1">IF(ISBLANK(H76),G76,H76&amp;"*")</f>
        <v/>
      </c>
      <c r="N76" s="55" t="str">
        <f ca="1">IF(ISBLANK(J76),I76,J76&amp;"*")</f>
        <v/>
      </c>
    </row>
    <row r="77" spans="1:14" x14ac:dyDescent="0.25">
      <c r="A77" s="32" t="str">
        <f ca="1">E70</f>
        <v>Region Not Used</v>
      </c>
      <c r="B77" s="32" t="str">
        <f ca="1">IF(AND(F72&lt;&gt;"",F72&lt;&gt;"Use Default Supply"),F72,E72)</f>
        <v/>
      </c>
      <c r="C77" s="32" t="s">
        <v>10</v>
      </c>
      <c r="D77" t="s">
        <v>186</v>
      </c>
      <c r="E77" s="37" t="str" cm="1">
        <f t="array" aca="1" ref="E77" ca="1">IFERROR(INDEX(table_options[Component Options],MATCH(1,(table_options[Sector]='Water System Inputs'!C77)*(table_options[Supply]='Water System Inputs'!B77)*(table_options[Component]='Water System Inputs'!D77),0)),"")</f>
        <v/>
      </c>
      <c r="F77" s="43"/>
      <c r="G77" s="39" t="str" cm="1">
        <f t="array" aca="1" ref="G77" ca="1">IF($A77="Region Not Used","",IF(SUBSTITUTE(L77,"*","")="None",0,INDEX('Default EI Values'!$F$2:$F$951,_xlfn.IFNA(MATCH(1,('Default EI Values'!$A$2:$A$951=$C77)*('Default EI Values'!$B$2:$B$951=$A77)*('Default EI Values'!$C$2:$C$951=SUBSTITUTE($B77,"*",""))*('Default EI Values'!$D$2:$D$951=$D77)*('Default EI Values'!$E$2:$E$951=SUBSTITUTE($L77,"*","")),0),MATCH(1,('Default EI Values'!$A$2:$A$951=$C77)*('Default EI Values'!$B$2:$B$951="Any")*('Default EI Values'!$C$2:$C$951=SUBSTITUTE($B77,"*",""))*('Default EI Values'!$D$2:$D$951=$D77)*('Default EI Values'!$E$2:$E$951=SUBSTITUTE($L77,"*","")),0)))))</f>
        <v/>
      </c>
      <c r="H77" s="115"/>
      <c r="I77" s="53" t="str">
        <f ca="1">IF($A77="Region Not Used","",IF(L77="None",0,INDEX('Default Values'!$B$72:$B$85,MATCH(D77,'Default Values'!$A$72:$A$85,0))))</f>
        <v/>
      </c>
      <c r="J77" s="54"/>
      <c r="K77" s="84"/>
      <c r="L77" s="40" t="str">
        <f t="shared" ca="1" si="6"/>
        <v/>
      </c>
      <c r="M77" s="40" t="str">
        <f ca="1">IF(ISBLANK(H77),G77,H77&amp;"*")</f>
        <v/>
      </c>
      <c r="N77" s="55" t="str">
        <f ca="1">IF(ISBLANK(J77),I77,J77&amp;"*")</f>
        <v/>
      </c>
    </row>
    <row r="78" spans="1:14" x14ac:dyDescent="0.25">
      <c r="A78" s="32" t="str">
        <f ca="1">E70</f>
        <v>Region Not Used</v>
      </c>
      <c r="B78" s="32" t="str">
        <f ca="1">IF(AND(F72&lt;&gt;"",F72&lt;&gt;"Use Default Supply"),F72,E72)</f>
        <v/>
      </c>
      <c r="C78" s="32" t="s">
        <v>10</v>
      </c>
      <c r="D78" t="s">
        <v>187</v>
      </c>
      <c r="E78" s="37" t="str" cm="1">
        <f t="array" aca="1" ref="E78" ca="1">IFERROR(INDEX(table_options[Component Options],MATCH(1,(table_options[Sector]='Water System Inputs'!C78)*(table_options[Supply]='Water System Inputs'!B78)*(table_options[Component]='Water System Inputs'!D78),0)),"")</f>
        <v/>
      </c>
      <c r="F78" s="43"/>
      <c r="G78" s="39" t="str" cm="1">
        <f t="array" aca="1" ref="G78" ca="1">IF($A78="Region Not Used","",IF(SUBSTITUTE(L78,"*","")="None",0,INDEX('Default EI Values'!$F$2:$F$951,_xlfn.IFNA(MATCH(1,('Default EI Values'!$B$2:$B$951=$A78)*('Default EI Values'!$C$2:$C$951=SUBSTITUTE($B78,"*",""))*('Default EI Values'!$D$2:$D$951=$D78)*('Default EI Values'!$E$2:$E$951=SUBSTITUTE($L78,"*","")),0),_xlfn.IFNA(MATCH(1,('Default EI Values'!$B$2:$B$951="Any")*('Default EI Values'!$C$2:$C$951=SUBSTITUTE($B78,"*",""))*('Default EI Values'!$D$2:$D$951=$D78)*('Default EI Values'!$E$2:$E$951=SUBSTITUTE($L78,"*","")),0),MATCH(1,('Default EI Values'!$B$2:$B$951="Any")*('Default EI Values'!$C$2:$C$951=SUBSTITUTE($B78,"*",""))*('Default EI Values'!$D$2:$D$951=$D78)*('Default EI Values'!$E$2:$E$951=SUBSTITUTE($L78,"*","")&amp;" - "&amp;SUBSTITUTE($L79,"*","")),0))))))</f>
        <v/>
      </c>
      <c r="H78" s="115"/>
      <c r="I78" s="53" t="str">
        <f ca="1">IF($A78="Region Not Used","",IF(L78="None",0,INDEX('Default Values'!$B$72:$B$85,MATCH(D78,'Default Values'!$A$72:$A$85,0))))</f>
        <v/>
      </c>
      <c r="J78" s="54"/>
      <c r="K78" s="84"/>
      <c r="L78" s="40" t="str">
        <f t="shared" ca="1" si="6"/>
        <v/>
      </c>
      <c r="M78" s="40" t="str">
        <f ca="1">IF(ISBLANK(H78),G78,H78&amp;"*")</f>
        <v/>
      </c>
      <c r="N78" s="55" t="str">
        <f ca="1">IF(ISBLANK(J78),I78,J78&amp;"*")</f>
        <v/>
      </c>
    </row>
    <row r="79" spans="1:14" x14ac:dyDescent="0.25">
      <c r="A79" s="32" t="str">
        <f ca="1">E70</f>
        <v>Region Not Used</v>
      </c>
      <c r="B79" s="32" t="str">
        <f ca="1">IF(AND(F72&lt;&gt;"",F72&lt;&gt;"Use Default Supply"),F72,E72)</f>
        <v/>
      </c>
      <c r="C79" s="32" t="s">
        <v>10</v>
      </c>
      <c r="D79" s="34" t="s">
        <v>40</v>
      </c>
      <c r="E79" s="37" t="str">
        <f ca="1">IF(E78="Urban Potable Distribution",IFERROR(INDEX('Default Values'!$B$56:$B$65,MATCH(A79,'Default Values'!$A$56:$A$65,0)),""),"")</f>
        <v/>
      </c>
      <c r="F79" s="43"/>
      <c r="G79" s="182" t="s">
        <v>106</v>
      </c>
      <c r="H79" s="183"/>
      <c r="I79" s="183"/>
      <c r="J79" s="184"/>
      <c r="K79" s="84"/>
      <c r="L79" s="40" t="str">
        <f t="shared" ca="1" si="6"/>
        <v/>
      </c>
      <c r="M79" s="40"/>
      <c r="N79" s="47"/>
    </row>
    <row r="80" spans="1:14" x14ac:dyDescent="0.25">
      <c r="A80" s="32" t="str">
        <f ca="1">E70</f>
        <v>Region Not Used</v>
      </c>
      <c r="B80" s="32" t="str">
        <f ca="1">IF(AND(F72&lt;&gt;"",F72&lt;&gt;"Use Default Supply"),F72,E72)</f>
        <v/>
      </c>
      <c r="C80" s="32" t="s">
        <v>10</v>
      </c>
      <c r="D80" t="s">
        <v>48</v>
      </c>
      <c r="E80" s="37" t="str" cm="1">
        <f t="array" aca="1" ref="E80" ca="1">IFERROR(INDEX(table_options[Component Options],MATCH(1,(table_options[Sector]='Water System Inputs'!C80)*(table_options[Supply]='Water System Inputs'!B80)*(table_options[Component]='Water System Inputs'!D80),0)),"")</f>
        <v/>
      </c>
      <c r="F80" s="43"/>
      <c r="G80" s="39" t="str" cm="1">
        <f t="array" aca="1" ref="G80" ca="1">IF($A80="Region Not Used","",IF(SUBSTITUTE(L80,"*","")="None",0,INDEX('Default EI Values'!$F$2:$F$951,_xlfn.IFNA(MATCH(1,('Default EI Values'!$A$2:$A$951=$C80)*('Default EI Values'!$B$2:$B$951=$A80)*('Default EI Values'!$C$2:$C$951=SUBSTITUTE($B80,"*",""))*('Default EI Values'!$D$2:$D$951=$D80)*('Default EI Values'!$E$2:$E$951=SUBSTITUTE($L80,"*","")),0),MATCH(1,('Default EI Values'!$A$2:$A$951=$C80)*('Default EI Values'!$B$2:$B$951="Any")*('Default EI Values'!$C$2:$C$951=SUBSTITUTE($B80,"*",""))*('Default EI Values'!$D$2:$D$951=$D80)*('Default EI Values'!$E$2:$E$951=SUBSTITUTE($L80,"*","")),0)))))</f>
        <v/>
      </c>
      <c r="H80" s="115"/>
      <c r="I80" s="53" t="str">
        <f ca="1">IF($A80="Region Not Used","",IF(L80="None",0,INDEX('Default Values'!$B$72:$B$85,MATCH(D80,'Default Values'!$A$72:$A$85,0))))</f>
        <v/>
      </c>
      <c r="J80" s="54"/>
      <c r="K80" s="84"/>
      <c r="L80" s="40" t="str">
        <f t="shared" ca="1" si="6"/>
        <v/>
      </c>
      <c r="M80" s="40" t="str">
        <f ca="1">IF(ISBLANK(H80),G80,H80&amp;"*")</f>
        <v/>
      </c>
      <c r="N80" s="55" t="str">
        <f ca="1">IF(ISBLANK(J80),I80,J80&amp;"*")</f>
        <v/>
      </c>
    </row>
    <row r="81" spans="1:14" x14ac:dyDescent="0.25">
      <c r="A81" s="32" t="str">
        <f ca="1">E70</f>
        <v>Region Not Used</v>
      </c>
      <c r="B81" s="32" t="str">
        <f ca="1">IF(AND(F72&lt;&gt;"",F72&lt;&gt;"Use Default Supply"),F72,E72)</f>
        <v/>
      </c>
      <c r="C81" s="32" t="s">
        <v>10</v>
      </c>
      <c r="D81" t="s">
        <v>62</v>
      </c>
      <c r="E81" s="37" t="str" cm="1">
        <f t="array" aca="1" ref="E81" ca="1">IFERROR(INDEX(table_options[Component Options],MATCH(1,(table_options[Sector]='Water System Inputs'!C81)*(table_options[Supply]='Water System Inputs'!B81)*(table_options[Component]='Water System Inputs'!D81),0)),"")</f>
        <v/>
      </c>
      <c r="F81" s="43"/>
      <c r="G81" s="39" t="str" cm="1">
        <f t="array" aca="1" ref="G81" ca="1">IF($A81="Region Not Used","",IF(SUBSTITUTE(L81,"*","")="None",0,INDEX('Default EI Values'!$F$2:$F$951,_xlfn.IFNA(MATCH(1,('Default EI Values'!$A$2:$A$951=$C81)*('Default EI Values'!$B$2:$B$951=$A81)*('Default EI Values'!$C$2:$C$951=SUBSTITUTE($B81,"*",""))*('Default EI Values'!$D$2:$D$951=$D81)*('Default EI Values'!$E$2:$E$951=SUBSTITUTE($L81,"*","")),0),MATCH(1,('Default EI Values'!$A$2:$A$951=$C81)*('Default EI Values'!$B$2:$B$951="Any")*('Default EI Values'!$C$2:$C$951=SUBSTITUTE($B81,"*",""))*('Default EI Values'!$D$2:$D$951=$D81)*('Default EI Values'!$E$2:$E$951=SUBSTITUTE($L81,"*","")),0)))))</f>
        <v/>
      </c>
      <c r="H81" s="115"/>
      <c r="I81" s="53" t="str">
        <f ca="1">IF($A81="Region Not Used","",IF(L81="None",0,INDEX('Default Values'!$B$72:$B$85,MATCH(D81,'Default Values'!$A$72:$A$85,0))))</f>
        <v/>
      </c>
      <c r="J81" s="54"/>
      <c r="K81" s="84"/>
      <c r="L81" s="40" t="str">
        <f t="shared" ca="1" si="6"/>
        <v/>
      </c>
      <c r="M81" s="40" t="str">
        <f ca="1">IF(ISBLANK(H81),G81,H81&amp;"*")</f>
        <v/>
      </c>
      <c r="N81" s="55" t="str">
        <f ca="1">IF(ISBLANK(J81),I81,J81&amp;"*")</f>
        <v/>
      </c>
    </row>
    <row r="82" spans="1:14" x14ac:dyDescent="0.25">
      <c r="B82" s="32"/>
      <c r="C82" s="32"/>
    </row>
    <row r="83" spans="1:14" x14ac:dyDescent="0.25">
      <c r="D83" s="33" t="s">
        <v>83</v>
      </c>
    </row>
    <row r="84" spans="1:14" ht="45" x14ac:dyDescent="0.25">
      <c r="A84" s="32" t="s">
        <v>34</v>
      </c>
      <c r="B84" s="32" t="s">
        <v>71</v>
      </c>
      <c r="C84" s="32" t="s">
        <v>4</v>
      </c>
      <c r="D84" s="93" t="s">
        <v>64</v>
      </c>
      <c r="E84" s="52" t="str">
        <f ca="1">"Default Assumptions for:"&amp;CHAR(10)&amp;IF(AND(F72&lt;&gt;"",F72&lt;&gt;"Use Default Supply"),F72,E72)</f>
        <v xml:space="preserve">Default Assumptions for:
</v>
      </c>
      <c r="F84" s="93" t="s">
        <v>67</v>
      </c>
      <c r="G84" s="52" t="s">
        <v>100</v>
      </c>
      <c r="H84" s="52" t="s">
        <v>111</v>
      </c>
      <c r="I84" s="52" t="s">
        <v>103</v>
      </c>
      <c r="J84" s="52" t="s">
        <v>104</v>
      </c>
      <c r="K84" s="93" t="s">
        <v>69</v>
      </c>
      <c r="L84" s="93" t="s">
        <v>101</v>
      </c>
      <c r="M84" s="52" t="s">
        <v>102</v>
      </c>
      <c r="N84" s="52" t="s">
        <v>105</v>
      </c>
    </row>
    <row r="85" spans="1:14" x14ac:dyDescent="0.25">
      <c r="A85" s="32" t="str">
        <f ca="1">E70</f>
        <v>Region Not Used</v>
      </c>
      <c r="B85" s="32" t="str">
        <f ca="1">IF(AND(F72&lt;&gt;"",F72&lt;&gt;"Use Default Supply"),F72,E72)</f>
        <v/>
      </c>
      <c r="C85" s="32" t="s">
        <v>11</v>
      </c>
      <c r="D85" t="s">
        <v>185</v>
      </c>
      <c r="E85" s="37" t="str" cm="1">
        <f t="array" aca="1" ref="E85" ca="1">IFERROR(INDEX(table_options[Component Options],MATCH(1,(table_options[Sector]='Water System Inputs'!C85)*(table_options[Supply]='Water System Inputs'!B85)*(table_options[Component]='Water System Inputs'!D85),0)),"")</f>
        <v/>
      </c>
      <c r="F85" s="43"/>
      <c r="G85" s="39" t="str" cm="1">
        <f t="array" aca="1" ref="G85" ca="1">IF($A85="Region Not Used","",IF(SUBSTITUTE(L85,"*","")="None",0,INDEX('Default EI Values'!$F$2:$F$951,_xlfn.IFNA(MATCH(1,('Default EI Values'!$A$2:$A$951=$C85)*('Default EI Values'!$B$2:$B$951=$A85)*('Default EI Values'!$C$2:$C$951=SUBSTITUTE($B85,"*",""))*('Default EI Values'!$D$2:$D$951=$D85)*('Default EI Values'!$E$2:$E$951=SUBSTITUTE($L85,"*","")),0),MATCH(1,('Default EI Values'!$A$2:$A$951=$C85)*('Default EI Values'!$B$2:$B$951="Any")*('Default EI Values'!$C$2:$C$951=SUBSTITUTE($B85,"*",""))*('Default EI Values'!$D$2:$D$951=$D85)*('Default EI Values'!$E$2:$E$951=SUBSTITUTE($L85,"*","")),0)))))</f>
        <v/>
      </c>
      <c r="H85" s="115"/>
      <c r="I85" s="53" t="str">
        <f ca="1">IF($A85="Region Not Used","",IF(L85="None",0,INDEX('Default Values'!$B$72:$B$85,MATCH(B85,'Default Values'!$A$72:$A$85,0))))</f>
        <v/>
      </c>
      <c r="J85" s="54"/>
      <c r="K85" s="84"/>
      <c r="L85" s="40" t="str">
        <f t="shared" ref="L85:L89" ca="1" si="7">IF(OR(F85="Use Default Option",F85="No Override Available",LEN(F85)=0),E85,F85&amp;"*")</f>
        <v/>
      </c>
      <c r="M85" s="40" t="str">
        <f ca="1">IF(ISBLANK(H85),G85,H85&amp;"*")</f>
        <v/>
      </c>
      <c r="N85" s="55" t="str">
        <f ca="1">IF(ISBLANK(J85),I85,J85&amp;"*")</f>
        <v/>
      </c>
    </row>
    <row r="86" spans="1:14" x14ac:dyDescent="0.25">
      <c r="A86" s="32" t="str">
        <f ca="1">E70</f>
        <v>Region Not Used</v>
      </c>
      <c r="B86" s="32" t="str">
        <f ca="1">IF(AND(F72&lt;&gt;"",F72&lt;&gt;"Use Default Supply"),F72,E72)</f>
        <v/>
      </c>
      <c r="C86" s="32" t="s">
        <v>11</v>
      </c>
      <c r="D86" t="s">
        <v>186</v>
      </c>
      <c r="E86" s="37" t="str" cm="1">
        <f t="array" aca="1" ref="E86" ca="1">IFERROR(INDEX(table_options[Component Options],MATCH(1,(table_options[Sector]='Water System Inputs'!C86)*(table_options[Supply]='Water System Inputs'!B86)*(table_options[Component]='Water System Inputs'!D86),0)),"")</f>
        <v/>
      </c>
      <c r="F86" s="43"/>
      <c r="G86" s="39" t="str" cm="1">
        <f t="array" aca="1" ref="G86" ca="1">IF($A86="Region Not Used","",IF(OR(SUBSTITUTE(L86,"*","")="None",SUBSTITUTE(L86,"*","")="User-Entered Water Treatment"),0,INDEX('Default EI Values'!$F$2:$F$951,_xlfn.IFNA(MATCH(1,('Default EI Values'!$A$2:$A$951=$C86)*('Default EI Values'!$B$2:$B$951=$A86)*('Default EI Values'!$C$2:$C$951=SUBSTITUTE($B86,"*",""))*('Default EI Values'!$D$2:$D$951=$D86)*('Default EI Values'!$E$2:$E$951=SUBSTITUTE($L86,"*","")),0),MATCH(1,('Default EI Values'!$A$2:$A$951=$C86)*('Default EI Values'!$B$2:$B$951="Any")*('Default EI Values'!$C$2:$C$951=SUBSTITUTE($B86,"*",""))*('Default EI Values'!$D$2:$D$951=$D86)*('Default EI Values'!$E$2:$E$951=SUBSTITUTE($L86,"*","")),0)))))</f>
        <v/>
      </c>
      <c r="H86" s="115"/>
      <c r="I86" s="53" t="str">
        <f ca="1">IF($A86="Region Not Used","",IF(L86="None",0,INDEX('Default Values'!$B$72:$B$85,MATCH(D86,'Default Values'!$A$72:$A$85,0))))</f>
        <v/>
      </c>
      <c r="J86" s="54"/>
      <c r="K86" s="84"/>
      <c r="L86" s="40" t="str">
        <f t="shared" ca="1" si="7"/>
        <v/>
      </c>
      <c r="M86" s="40" t="str">
        <f ca="1">IF(ISBLANK(H86),G86,H86&amp;"*")</f>
        <v/>
      </c>
      <c r="N86" s="55" t="str">
        <f ca="1">IF(ISBLANK(J86),I86,J86&amp;"*")</f>
        <v/>
      </c>
    </row>
    <row r="87" spans="1:14" x14ac:dyDescent="0.25">
      <c r="A87" s="32" t="str">
        <f ca="1">E70</f>
        <v>Region Not Used</v>
      </c>
      <c r="B87" s="32" t="str">
        <f ca="1">IF(AND(F72&lt;&gt;"",F72&lt;&gt;"Use Default Supply"),F72,E72)</f>
        <v/>
      </c>
      <c r="C87" s="32" t="s">
        <v>11</v>
      </c>
      <c r="D87" t="s">
        <v>187</v>
      </c>
      <c r="E87" s="37" t="str" cm="1">
        <f t="array" aca="1" ref="E87" ca="1">IFERROR(INDEX(table_options[Component Options],MATCH(1,(table_options[Sector]='Water System Inputs'!C87)*(table_options[Supply]='Water System Inputs'!B87)*(table_options[Component]='Water System Inputs'!D87),0)),"")</f>
        <v/>
      </c>
      <c r="F87" s="43"/>
      <c r="G87" s="39" t="str" cm="1">
        <f t="array" aca="1" ref="G87" ca="1">IF($A87="Region Not Used","",IF(SUBSTITUTE(L87,"*","")="None",0,INDEX('Default EI Values'!$F$2:$F$951,_xlfn.IFNA(MATCH(1,('Default EI Values'!$A$2:$A$951=$C87)*('Default EI Values'!$B$2:$B$951=$A87)*('Default EI Values'!$C$2:$C$951=SUBSTITUTE($B87,"*",""))*('Default EI Values'!$D$2:$D$951=$D87)*('Default EI Values'!$E$2:$E$951=SUBSTITUTE($L87,"*","")),0),MATCH(1,('Default EI Values'!$A$2:$A$951=$C87)*('Default EI Values'!$B$2:$B$951="Any")*('Default EI Values'!$C$2:$C$951=SUBSTITUTE($B87,"*",""))*('Default EI Values'!$D$2:$D$951=$D87)*('Default EI Values'!$E$2:$E$951=SUBSTITUTE($L87,"*","")),0)))))</f>
        <v/>
      </c>
      <c r="H87" s="115"/>
      <c r="I87" s="53" t="str">
        <f ca="1">IF($A87="Region Not Used","",IF(L87="None",0,INDEX('Default Values'!$B$72:$B$85,MATCH(D87,'Default Values'!$A$72:$A$85,0))))</f>
        <v/>
      </c>
      <c r="J87" s="54"/>
      <c r="K87" s="84"/>
      <c r="L87" s="40" t="str">
        <f t="shared" ca="1" si="7"/>
        <v/>
      </c>
      <c r="M87" s="40" t="str">
        <f ca="1">IF(ISBLANK(H87),G87,H87&amp;"*")</f>
        <v/>
      </c>
      <c r="N87" s="55" t="str">
        <f ca="1">IF(ISBLANK(J87),I87,J87&amp;"*")</f>
        <v/>
      </c>
    </row>
    <row r="88" spans="1:14" x14ac:dyDescent="0.25">
      <c r="A88" s="32" t="str">
        <f ca="1">E70</f>
        <v>Region Not Used</v>
      </c>
      <c r="B88" s="32" t="str">
        <f ca="1">IF(AND(F72&lt;&gt;"",F72&lt;&gt;"Use Default Supply"),F72,E72)</f>
        <v/>
      </c>
      <c r="C88" s="32" t="s">
        <v>11</v>
      </c>
      <c r="D88" t="s">
        <v>48</v>
      </c>
      <c r="E88" s="37" t="str" cm="1">
        <f t="array" aca="1" ref="E88" ca="1">IFERROR(INDEX(table_options[Component Options],MATCH(1,(table_options[Sector]='Water System Inputs'!C88)*(table_options[Supply]='Water System Inputs'!B88)*(table_options[Component]='Water System Inputs'!D88),0)),"")</f>
        <v/>
      </c>
      <c r="F88" s="43"/>
      <c r="G88" s="39" t="str" cm="1">
        <f t="array" aca="1" ref="G88" ca="1">IF($A88="Region Not Used","",IF(OR(SUBSTITUTE(L88,"*","")="None",SUBSTITUTE(L88,"*","")="User-Entered WW Collection"),0,INDEX('Default EI Values'!$F$2:$F$951,_xlfn.IFNA(MATCH(1,('Default EI Values'!$A$2:$A$951=$C88)*('Default EI Values'!$B$2:$B$951=$A88)*('Default EI Values'!$C$2:$C$951=SUBSTITUTE($B88,"*",""))*('Default EI Values'!$D$2:$D$951=$D88)*('Default EI Values'!$E$2:$E$951=SUBSTITUTE($L88,"*","")),0),MATCH(1,('Default EI Values'!$A$2:$A$951=$C88)*('Default EI Values'!$B$2:$B$951="Any")*('Default EI Values'!$C$2:$C$951=SUBSTITUTE($B88,"*",""))*('Default EI Values'!$D$2:$D$951=$D88)*('Default EI Values'!$E$2:$E$951=SUBSTITUTE($L88,"*","")),0)))))</f>
        <v/>
      </c>
      <c r="H88" s="115"/>
      <c r="I88" s="53" t="str">
        <f ca="1">IF($A88="Region Not Used","",IF(L88="None",0,INDEX('Default Values'!$B$72:$B$85,MATCH(D88,'Default Values'!$A$72:$A$85,0))))</f>
        <v/>
      </c>
      <c r="J88" s="54"/>
      <c r="K88" s="84"/>
      <c r="L88" s="40" t="str">
        <f t="shared" ca="1" si="7"/>
        <v/>
      </c>
      <c r="M88" s="40" t="str">
        <f ca="1">IF(ISBLANK(H88),G88,H88&amp;"*")</f>
        <v/>
      </c>
      <c r="N88" s="55" t="str">
        <f ca="1">IF(ISBLANK(J88),I88,J88&amp;"*")</f>
        <v/>
      </c>
    </row>
    <row r="89" spans="1:14" x14ac:dyDescent="0.25">
      <c r="A89" s="32" t="str">
        <f ca="1">E70</f>
        <v>Region Not Used</v>
      </c>
      <c r="B89" s="32" t="str">
        <f ca="1">IF(AND(F72&lt;&gt;"",F72&lt;&gt;"Use Default Supply"),F72,E72)</f>
        <v/>
      </c>
      <c r="C89" s="32" t="s">
        <v>11</v>
      </c>
      <c r="D89" t="s">
        <v>62</v>
      </c>
      <c r="E89" s="37" t="str" cm="1">
        <f t="array" aca="1" ref="E89" ca="1">IFERROR(INDEX(table_options[Component Options],MATCH(1,(table_options[Sector]='Water System Inputs'!C89)*(table_options[Supply]='Water System Inputs'!B89)*(table_options[Component]='Water System Inputs'!D89),0)),"")</f>
        <v/>
      </c>
      <c r="F89" s="43"/>
      <c r="G89" s="39" t="str" cm="1">
        <f t="array" aca="1" ref="G89" ca="1">IF($A89="Region Not Used","",IF(OR(SUBSTITUTE(L89,"*","")="None",SUBSTITUTE(L89,"*","")="User-Entered WW Treatment"),0,INDEX('Default EI Values'!$F$2:$F$951,_xlfn.IFNA(MATCH(1,('Default EI Values'!$A$2:$A$951=$C89)*('Default EI Values'!$B$2:$B$951=$A89)*('Default EI Values'!$C$2:$C$951=SUBSTITUTE($B89,"*",""))*('Default EI Values'!$D$2:$D$951=$D89)*('Default EI Values'!$E$2:$E$951=SUBSTITUTE($L89,"*","")),0),MATCH(1,('Default EI Values'!$A$2:$A$951=$C89)*('Default EI Values'!$B$2:$B$951="Any")*('Default EI Values'!$C$2:$C$951=SUBSTITUTE($B89,"*",""))*('Default EI Values'!$D$2:$D$951=$D89)*('Default EI Values'!$E$2:$E$951=SUBSTITUTE($L89,"*","")),0)))))</f>
        <v/>
      </c>
      <c r="H89" s="115"/>
      <c r="I89" s="53" t="str">
        <f ca="1">IF($A89="Region Not Used","",IF(L89="None",0,INDEX('Default Values'!$B$72:$B$85,MATCH(D89,'Default Values'!$A$72:$A$85,0))))</f>
        <v/>
      </c>
      <c r="J89" s="54"/>
      <c r="K89" s="84"/>
      <c r="L89" s="40" t="str">
        <f t="shared" ca="1" si="7"/>
        <v/>
      </c>
      <c r="M89" s="40" t="str">
        <f ca="1">IF(ISBLANK(H89),G89,H89&amp;"*")</f>
        <v/>
      </c>
      <c r="N89" s="55" t="str">
        <f ca="1">IF(ISBLANK(J89),I89,J89&amp;"*")</f>
        <v/>
      </c>
    </row>
    <row r="91" spans="1:14" s="42" customFormat="1" ht="18.75" x14ac:dyDescent="0.3">
      <c r="A91" s="44"/>
      <c r="B91" s="44"/>
      <c r="C91" s="44"/>
      <c r="D91" s="45" t="s">
        <v>76</v>
      </c>
      <c r="E91" s="45" t="str" cm="1">
        <f t="array" aca="1" ref="E91" ca="1">IFERROR(INDEX(list_HRused,5),"Region Not Used")</f>
        <v>Region Not Used</v>
      </c>
      <c r="F91" s="44"/>
      <c r="G91" s="44"/>
      <c r="H91" s="44"/>
      <c r="I91" s="44"/>
      <c r="J91" s="44"/>
      <c r="K91" s="44"/>
      <c r="L91" s="44"/>
      <c r="M91" s="44"/>
      <c r="N91" s="44"/>
    </row>
    <row r="92" spans="1:14" ht="16.5" customHeight="1" x14ac:dyDescent="0.35">
      <c r="D92" s="30"/>
      <c r="E92" s="93" t="s">
        <v>68</v>
      </c>
      <c r="F92" s="93" t="s">
        <v>67</v>
      </c>
      <c r="G92" s="181" t="s">
        <v>69</v>
      </c>
      <c r="H92" s="181"/>
      <c r="I92" s="181"/>
      <c r="J92" s="181"/>
      <c r="K92" s="181"/>
      <c r="L92" s="52" t="s">
        <v>44</v>
      </c>
      <c r="M92" s="52"/>
      <c r="N92" s="52"/>
    </row>
    <row r="93" spans="1:14" ht="16.5" customHeight="1" x14ac:dyDescent="0.3">
      <c r="D93" s="29" t="s">
        <v>44</v>
      </c>
      <c r="E93" s="37" t="str">
        <f ca="1">IF(E91="Region Not Used","",INDEX('Default Values'!$B$6:$B$15,MATCH('Water System Inputs'!E91,'Default Values'!$A$6:$A$15,0)))</f>
        <v/>
      </c>
      <c r="F93" s="43"/>
      <c r="G93" s="178"/>
      <c r="H93" s="179"/>
      <c r="I93" s="179"/>
      <c r="J93" s="179"/>
      <c r="K93" s="180"/>
      <c r="L93" s="40" t="str">
        <f ca="1">IF(OR(F93="Use Default Supply",LEN(F93)=0),E93,F93&amp;"*")</f>
        <v/>
      </c>
      <c r="M93" s="42"/>
      <c r="N93" s="42"/>
    </row>
    <row r="95" spans="1:14" x14ac:dyDescent="0.25">
      <c r="D95" s="33" t="s">
        <v>82</v>
      </c>
    </row>
    <row r="96" spans="1:14" ht="45" x14ac:dyDescent="0.25">
      <c r="A96" s="32" t="s">
        <v>34</v>
      </c>
      <c r="B96" s="32" t="s">
        <v>71</v>
      </c>
      <c r="C96" s="32" t="s">
        <v>4</v>
      </c>
      <c r="D96" s="93" t="s">
        <v>64</v>
      </c>
      <c r="E96" s="52" t="str">
        <f ca="1">"Default Assumptions for:"&amp;CHAR(10)&amp;IF(AND(F93&lt;&gt;"",F93&lt;&gt;"Use Default Supply"),F93,E93)</f>
        <v xml:space="preserve">Default Assumptions for:
</v>
      </c>
      <c r="F96" s="93" t="s">
        <v>67</v>
      </c>
      <c r="G96" s="52" t="s">
        <v>110</v>
      </c>
      <c r="H96" s="52" t="s">
        <v>111</v>
      </c>
      <c r="I96" s="52" t="s">
        <v>103</v>
      </c>
      <c r="J96" s="52" t="s">
        <v>104</v>
      </c>
      <c r="K96" s="93" t="s">
        <v>69</v>
      </c>
      <c r="L96" s="93" t="s">
        <v>101</v>
      </c>
      <c r="M96" s="52" t="s">
        <v>102</v>
      </c>
      <c r="N96" s="52" t="s">
        <v>105</v>
      </c>
    </row>
    <row r="97" spans="1:14" x14ac:dyDescent="0.25">
      <c r="A97" s="32" t="str">
        <f ca="1">E91</f>
        <v>Region Not Used</v>
      </c>
      <c r="B97" s="32" t="str">
        <f ca="1">IF(AND(F93&lt;&gt;"",F93&lt;&gt;"Use Default Supply"),F93,E93)</f>
        <v/>
      </c>
      <c r="C97" s="32" t="s">
        <v>10</v>
      </c>
      <c r="D97" t="s">
        <v>185</v>
      </c>
      <c r="E97" s="37" t="str" cm="1">
        <f t="array" aca="1" ref="E97" ca="1">IFERROR(INDEX(table_options[Component Options],MATCH(1,(table_options[Sector]='Water System Inputs'!C97)*(table_options[Supply]='Water System Inputs'!B97)*(table_options[Component]='Water System Inputs'!D97),0)),"")</f>
        <v/>
      </c>
      <c r="F97" s="43"/>
      <c r="G97" s="39" t="str" cm="1">
        <f t="array" aca="1" ref="G97" ca="1">IF($A97="Region Not Used","",IF(SUBSTITUTE(L97,"*","")="None",0,INDEX('Default EI Values'!$F$2:$F$951,_xlfn.IFNA(MATCH(1,('Default EI Values'!$A$2:$A$951=$C97)*('Default EI Values'!$B$2:$B$951=$A97)*('Default EI Values'!$C$2:$C$951=SUBSTITUTE($B97,"*",""))*('Default EI Values'!$D$2:$D$951=$D97)*('Default EI Values'!$E$2:$E$951=SUBSTITUTE($L97,"*","")),0),MATCH(1,('Default EI Values'!$A$2:$A$951=$C97)*('Default EI Values'!$B$2:$B$951="Any")*('Default EI Values'!$C$2:$C$951=SUBSTITUTE($B97,"*",""))*('Default EI Values'!$D$2:$D$951=$D97)*('Default EI Values'!$E$2:$E$951=SUBSTITUTE($L97,"*","")),0)))))</f>
        <v/>
      </c>
      <c r="H97" s="115"/>
      <c r="I97" s="53" t="str">
        <f ca="1">IF($A97="Region Not Used","",IF(L97="None",0,INDEX('Default Values'!$B$72:$B$85,MATCH(B97,'Default Values'!$A$72:$A$85,0))))</f>
        <v/>
      </c>
      <c r="J97" s="54"/>
      <c r="K97" s="84"/>
      <c r="L97" s="40" t="str">
        <f t="shared" ref="L97:L102" ca="1" si="8">IF(OR(F97="Use Default Option",F97="No Override Available",LEN(F97)=0),E97,F97&amp;"*")</f>
        <v/>
      </c>
      <c r="M97" s="40" t="str">
        <f ca="1">IF(ISBLANK(H97),G97,H97&amp;"*")</f>
        <v/>
      </c>
      <c r="N97" s="55" t="str">
        <f ca="1">IF(ISBLANK(J97),I97,J97&amp;"*")</f>
        <v/>
      </c>
    </row>
    <row r="98" spans="1:14" x14ac:dyDescent="0.25">
      <c r="A98" s="32" t="str">
        <f ca="1">E91</f>
        <v>Region Not Used</v>
      </c>
      <c r="B98" s="32" t="str">
        <f ca="1">IF(AND(F93&lt;&gt;"",F93&lt;&gt;"Use Default Supply"),F93,E93)</f>
        <v/>
      </c>
      <c r="C98" s="32" t="s">
        <v>10</v>
      </c>
      <c r="D98" t="s">
        <v>186</v>
      </c>
      <c r="E98" s="37" t="str" cm="1">
        <f t="array" aca="1" ref="E98" ca="1">IFERROR(INDEX(table_options[Component Options],MATCH(1,(table_options[Sector]='Water System Inputs'!C98)*(table_options[Supply]='Water System Inputs'!B98)*(table_options[Component]='Water System Inputs'!D98),0)),"")</f>
        <v/>
      </c>
      <c r="F98" s="43"/>
      <c r="G98" s="39" t="str" cm="1">
        <f t="array" aca="1" ref="G98" ca="1">IF($A98="Region Not Used","",IF(SUBSTITUTE(L98,"*","")="None",0,INDEX('Default EI Values'!$F$2:$F$951,_xlfn.IFNA(MATCH(1,('Default EI Values'!$A$2:$A$951=$C98)*('Default EI Values'!$B$2:$B$951=$A98)*('Default EI Values'!$C$2:$C$951=SUBSTITUTE($B98,"*",""))*('Default EI Values'!$D$2:$D$951=$D98)*('Default EI Values'!$E$2:$E$951=SUBSTITUTE($L98,"*","")),0),MATCH(1,('Default EI Values'!$A$2:$A$951=$C98)*('Default EI Values'!$B$2:$B$951="Any")*('Default EI Values'!$C$2:$C$951=SUBSTITUTE($B98,"*",""))*('Default EI Values'!$D$2:$D$951=$D98)*('Default EI Values'!$E$2:$E$951=SUBSTITUTE($L98,"*","")),0)))))</f>
        <v/>
      </c>
      <c r="H98" s="115"/>
      <c r="I98" s="53" t="str">
        <f ca="1">IF($A98="Region Not Used","",IF(L98="None",0,INDEX('Default Values'!$B$72:$B$85,MATCH(D98,'Default Values'!$A$72:$A$85,0))))</f>
        <v/>
      </c>
      <c r="J98" s="54"/>
      <c r="K98" s="84"/>
      <c r="L98" s="40" t="str">
        <f t="shared" ca="1" si="8"/>
        <v/>
      </c>
      <c r="M98" s="40" t="str">
        <f ca="1">IF(ISBLANK(H98),G98,H98&amp;"*")</f>
        <v/>
      </c>
      <c r="N98" s="55" t="str">
        <f ca="1">IF(ISBLANK(J98),I98,J98&amp;"*")</f>
        <v/>
      </c>
    </row>
    <row r="99" spans="1:14" x14ac:dyDescent="0.25">
      <c r="A99" s="32" t="str">
        <f ca="1">E91</f>
        <v>Region Not Used</v>
      </c>
      <c r="B99" s="32" t="str">
        <f ca="1">IF(AND(F93&lt;&gt;"",F93&lt;&gt;"Use Default Supply"),F93,E93)</f>
        <v/>
      </c>
      <c r="C99" s="32" t="s">
        <v>10</v>
      </c>
      <c r="D99" t="s">
        <v>187</v>
      </c>
      <c r="E99" s="37" t="str" cm="1">
        <f t="array" aca="1" ref="E99" ca="1">IFERROR(INDEX(table_options[Component Options],MATCH(1,(table_options[Sector]='Water System Inputs'!C99)*(table_options[Supply]='Water System Inputs'!B99)*(table_options[Component]='Water System Inputs'!D99),0)),"")</f>
        <v/>
      </c>
      <c r="F99" s="43"/>
      <c r="G99" s="39" t="str" cm="1">
        <f t="array" aca="1" ref="G99" ca="1">IF($A99="Region Not Used","",IF(SUBSTITUTE(L99,"*","")="None",0,INDEX('Default EI Values'!$F$2:$F$951,_xlfn.IFNA(MATCH(1,('Default EI Values'!$B$2:$B$951=$A99)*('Default EI Values'!$C$2:$C$951=SUBSTITUTE($B99,"*",""))*('Default EI Values'!$D$2:$D$951=$D99)*('Default EI Values'!$E$2:$E$951=SUBSTITUTE($L99,"*","")),0),_xlfn.IFNA(MATCH(1,('Default EI Values'!$B$2:$B$951="Any")*('Default EI Values'!$C$2:$C$951=SUBSTITUTE($B99,"*",""))*('Default EI Values'!$D$2:$D$951=$D99)*('Default EI Values'!$E$2:$E$951=SUBSTITUTE($L99,"*","")),0),MATCH(1,('Default EI Values'!$B$2:$B$951="Any")*('Default EI Values'!$C$2:$C$951=SUBSTITUTE($B99,"*",""))*('Default EI Values'!$D$2:$D$951=$D99)*('Default EI Values'!$E$2:$E$951=SUBSTITUTE($L99,"*","")&amp;" - "&amp;SUBSTITUTE($L100,"*","")),0))))))</f>
        <v/>
      </c>
      <c r="H99" s="115"/>
      <c r="I99" s="53" t="str">
        <f ca="1">IF($A99="Region Not Used","",IF(L99="None",0,INDEX('Default Values'!$B$72:$B$85,MATCH(D99,'Default Values'!$A$72:$A$85,0))))</f>
        <v/>
      </c>
      <c r="J99" s="54"/>
      <c r="K99" s="84"/>
      <c r="L99" s="40" t="str">
        <f t="shared" ca="1" si="8"/>
        <v/>
      </c>
      <c r="M99" s="40" t="str">
        <f ca="1">IF(ISBLANK(H99),G99,H99&amp;"*")</f>
        <v/>
      </c>
      <c r="N99" s="55" t="str">
        <f ca="1">IF(ISBLANK(J99),I99,J99&amp;"*")</f>
        <v/>
      </c>
    </row>
    <row r="100" spans="1:14" x14ac:dyDescent="0.25">
      <c r="A100" s="32" t="str">
        <f ca="1">E91</f>
        <v>Region Not Used</v>
      </c>
      <c r="B100" s="32" t="str">
        <f ca="1">IF(AND(F93&lt;&gt;"",F93&lt;&gt;"Use Default Supply"),F93,E93)</f>
        <v/>
      </c>
      <c r="C100" s="32" t="s">
        <v>10</v>
      </c>
      <c r="D100" s="34" t="s">
        <v>40</v>
      </c>
      <c r="E100" s="37" t="str">
        <f ca="1">IF(E99="Urban Potable Distribution",IFERROR(INDEX('Default Values'!$B$56:$B$65,MATCH(A100,'Default Values'!$A$56:$A$65,0)),""),"")</f>
        <v/>
      </c>
      <c r="F100" s="43"/>
      <c r="G100" s="182" t="s">
        <v>106</v>
      </c>
      <c r="H100" s="183"/>
      <c r="I100" s="183"/>
      <c r="J100" s="184"/>
      <c r="K100" s="84"/>
      <c r="L100" s="40" t="str">
        <f t="shared" ca="1" si="8"/>
        <v/>
      </c>
      <c r="M100" s="40"/>
      <c r="N100" s="47"/>
    </row>
    <row r="101" spans="1:14" x14ac:dyDescent="0.25">
      <c r="A101" s="32" t="str">
        <f ca="1">E91</f>
        <v>Region Not Used</v>
      </c>
      <c r="B101" s="32" t="str">
        <f ca="1">IF(AND(F93&lt;&gt;"",F93&lt;&gt;"Use Default Supply"),F93,E93)</f>
        <v/>
      </c>
      <c r="C101" s="32" t="s">
        <v>10</v>
      </c>
      <c r="D101" t="s">
        <v>48</v>
      </c>
      <c r="E101" s="37" t="str" cm="1">
        <f t="array" aca="1" ref="E101" ca="1">IFERROR(INDEX(table_options[Component Options],MATCH(1,(table_options[Sector]='Water System Inputs'!C101)*(table_options[Supply]='Water System Inputs'!B101)*(table_options[Component]='Water System Inputs'!D101),0)),"")</f>
        <v/>
      </c>
      <c r="F101" s="43"/>
      <c r="G101" s="39" t="str" cm="1">
        <f t="array" aca="1" ref="G101" ca="1">IF($A101="Region Not Used","",IF(SUBSTITUTE(L101,"*","")="None",0,INDEX('Default EI Values'!$F$2:$F$951,_xlfn.IFNA(MATCH(1,('Default EI Values'!$A$2:$A$951=$C101)*('Default EI Values'!$B$2:$B$951=$A101)*('Default EI Values'!$C$2:$C$951=SUBSTITUTE($B101,"*",""))*('Default EI Values'!$D$2:$D$951=$D101)*('Default EI Values'!$E$2:$E$951=SUBSTITUTE($L101,"*","")),0),MATCH(1,('Default EI Values'!$A$2:$A$951=$C101)*('Default EI Values'!$B$2:$B$951="Any")*('Default EI Values'!$C$2:$C$951=SUBSTITUTE($B101,"*",""))*('Default EI Values'!$D$2:$D$951=$D101)*('Default EI Values'!$E$2:$E$951=SUBSTITUTE($L101,"*","")),0)))))</f>
        <v/>
      </c>
      <c r="H101" s="115"/>
      <c r="I101" s="53" t="str">
        <f ca="1">IF($A101="Region Not Used","",IF(L101="None",0,INDEX('Default Values'!$B$72:$B$85,MATCH(D101,'Default Values'!$A$72:$A$85,0))))</f>
        <v/>
      </c>
      <c r="J101" s="54"/>
      <c r="K101" s="84"/>
      <c r="L101" s="40" t="str">
        <f t="shared" ca="1" si="8"/>
        <v/>
      </c>
      <c r="M101" s="40" t="str">
        <f ca="1">IF(ISBLANK(H101),G101,H101&amp;"*")</f>
        <v/>
      </c>
      <c r="N101" s="55" t="str">
        <f ca="1">IF(ISBLANK(J101),I101,J101&amp;"*")</f>
        <v/>
      </c>
    </row>
    <row r="102" spans="1:14" x14ac:dyDescent="0.25">
      <c r="A102" s="32" t="str">
        <f ca="1">E91</f>
        <v>Region Not Used</v>
      </c>
      <c r="B102" s="32" t="str">
        <f ca="1">IF(AND(F93&lt;&gt;"",F93&lt;&gt;"Use Default Supply"),F93,E93)</f>
        <v/>
      </c>
      <c r="C102" s="32" t="s">
        <v>10</v>
      </c>
      <c r="D102" t="s">
        <v>62</v>
      </c>
      <c r="E102" s="37" t="str" cm="1">
        <f t="array" aca="1" ref="E102" ca="1">IFERROR(INDEX(table_options[Component Options],MATCH(1,(table_options[Sector]='Water System Inputs'!C102)*(table_options[Supply]='Water System Inputs'!B102)*(table_options[Component]='Water System Inputs'!D102),0)),"")</f>
        <v/>
      </c>
      <c r="F102" s="43"/>
      <c r="G102" s="39" t="str" cm="1">
        <f t="array" aca="1" ref="G102" ca="1">IF($A102="Region Not Used","",IF(SUBSTITUTE(L102,"*","")="None",0,INDEX('Default EI Values'!$F$2:$F$951,_xlfn.IFNA(MATCH(1,('Default EI Values'!$A$2:$A$951=$C102)*('Default EI Values'!$B$2:$B$951=$A102)*('Default EI Values'!$C$2:$C$951=SUBSTITUTE($B102,"*",""))*('Default EI Values'!$D$2:$D$951=$D102)*('Default EI Values'!$E$2:$E$951=SUBSTITUTE($L102,"*","")),0),MATCH(1,('Default EI Values'!$A$2:$A$951=$C102)*('Default EI Values'!$B$2:$B$951="Any")*('Default EI Values'!$C$2:$C$951=SUBSTITUTE($B102,"*",""))*('Default EI Values'!$D$2:$D$951=$D102)*('Default EI Values'!$E$2:$E$951=SUBSTITUTE($L102,"*","")),0)))))</f>
        <v/>
      </c>
      <c r="H102" s="115"/>
      <c r="I102" s="53" t="str">
        <f ca="1">IF($A102="Region Not Used","",IF(L102="None",0,INDEX('Default Values'!$B$72:$B$85,MATCH(D102,'Default Values'!$A$72:$A$85,0))))</f>
        <v/>
      </c>
      <c r="J102" s="54"/>
      <c r="K102" s="84"/>
      <c r="L102" s="40" t="str">
        <f t="shared" ca="1" si="8"/>
        <v/>
      </c>
      <c r="M102" s="40" t="str">
        <f ca="1">IF(ISBLANK(H102),G102,H102&amp;"*")</f>
        <v/>
      </c>
      <c r="N102" s="55" t="str">
        <f ca="1">IF(ISBLANK(J102),I102,J102&amp;"*")</f>
        <v/>
      </c>
    </row>
    <row r="103" spans="1:14" x14ac:dyDescent="0.25">
      <c r="B103" s="32"/>
      <c r="C103" s="32"/>
    </row>
    <row r="104" spans="1:14" x14ac:dyDescent="0.25">
      <c r="D104" s="33" t="s">
        <v>83</v>
      </c>
    </row>
    <row r="105" spans="1:14" ht="45" x14ac:dyDescent="0.25">
      <c r="A105" s="32" t="s">
        <v>34</v>
      </c>
      <c r="B105" s="32" t="s">
        <v>71</v>
      </c>
      <c r="C105" s="32" t="s">
        <v>4</v>
      </c>
      <c r="D105" s="93" t="s">
        <v>64</v>
      </c>
      <c r="E105" s="52" t="str">
        <f ca="1">"Default Assumptions for:"&amp;CHAR(10)&amp;IF(AND(F93&lt;&gt;"",F93&lt;&gt;"Use Default Supply"),F93,E93)</f>
        <v xml:space="preserve">Default Assumptions for:
</v>
      </c>
      <c r="F105" s="93" t="s">
        <v>67</v>
      </c>
      <c r="G105" s="52" t="s">
        <v>100</v>
      </c>
      <c r="H105" s="52" t="s">
        <v>111</v>
      </c>
      <c r="I105" s="52" t="s">
        <v>103</v>
      </c>
      <c r="J105" s="52" t="s">
        <v>104</v>
      </c>
      <c r="K105" s="93" t="s">
        <v>69</v>
      </c>
      <c r="L105" s="93" t="s">
        <v>101</v>
      </c>
      <c r="M105" s="52" t="s">
        <v>102</v>
      </c>
      <c r="N105" s="52" t="s">
        <v>105</v>
      </c>
    </row>
    <row r="106" spans="1:14" x14ac:dyDescent="0.25">
      <c r="A106" s="32" t="str">
        <f ca="1">E91</f>
        <v>Region Not Used</v>
      </c>
      <c r="B106" s="32" t="str">
        <f ca="1">IF(AND(F93&lt;&gt;"",F93&lt;&gt;"Use Default Supply"),F93,E93)</f>
        <v/>
      </c>
      <c r="C106" s="32" t="s">
        <v>11</v>
      </c>
      <c r="D106" t="s">
        <v>185</v>
      </c>
      <c r="E106" s="37" t="str" cm="1">
        <f t="array" aca="1" ref="E106" ca="1">IFERROR(INDEX(table_options[Component Options],MATCH(1,(table_options[Sector]='Water System Inputs'!C106)*(table_options[Supply]='Water System Inputs'!B106)*(table_options[Component]='Water System Inputs'!D106),0)),"")</f>
        <v/>
      </c>
      <c r="F106" s="43"/>
      <c r="G106" s="39" t="str" cm="1">
        <f t="array" aca="1" ref="G106" ca="1">IF($A106="Region Not Used","",IF(SUBSTITUTE(L106,"*","")="None",0,INDEX('Default EI Values'!$F$2:$F$951,_xlfn.IFNA(MATCH(1,('Default EI Values'!$A$2:$A$951=$C106)*('Default EI Values'!$B$2:$B$951=$A106)*('Default EI Values'!$C$2:$C$951=SUBSTITUTE($B106,"*",""))*('Default EI Values'!$D$2:$D$951=$D106)*('Default EI Values'!$E$2:$E$951=SUBSTITUTE($L106,"*","")),0),MATCH(1,('Default EI Values'!$A$2:$A$951=$C106)*('Default EI Values'!$B$2:$B$951="Any")*('Default EI Values'!$C$2:$C$951=SUBSTITUTE($B106,"*",""))*('Default EI Values'!$D$2:$D$951=$D106)*('Default EI Values'!$E$2:$E$951=SUBSTITUTE($L106,"*","")),0)))))</f>
        <v/>
      </c>
      <c r="H106" s="115"/>
      <c r="I106" s="53" t="str">
        <f ca="1">IF($A106="Region Not Used","",IF(L106="None",0,INDEX('Default Values'!$B$72:$B$85,MATCH(B106,'Default Values'!$A$72:$A$85,0))))</f>
        <v/>
      </c>
      <c r="J106" s="54"/>
      <c r="K106" s="84"/>
      <c r="L106" s="40" t="str">
        <f t="shared" ref="L106:L110" ca="1" si="9">IF(OR(F106="Use Default Option",F106="No Override Available",LEN(F106)=0),E106,F106&amp;"*")</f>
        <v/>
      </c>
      <c r="M106" s="40" t="str">
        <f ca="1">IF(ISBLANK(H106),G106,H106&amp;"*")</f>
        <v/>
      </c>
      <c r="N106" s="55" t="str">
        <f ca="1">IF(ISBLANK(J106),I106,J106&amp;"*")</f>
        <v/>
      </c>
    </row>
    <row r="107" spans="1:14" x14ac:dyDescent="0.25">
      <c r="A107" s="32" t="str">
        <f ca="1">E91</f>
        <v>Region Not Used</v>
      </c>
      <c r="B107" s="32" t="str">
        <f ca="1">IF(AND(F93&lt;&gt;"",F93&lt;&gt;"Use Default Supply"),F93,E93)</f>
        <v/>
      </c>
      <c r="C107" s="32" t="s">
        <v>11</v>
      </c>
      <c r="D107" t="s">
        <v>186</v>
      </c>
      <c r="E107" s="37" t="str" cm="1">
        <f t="array" aca="1" ref="E107" ca="1">IFERROR(INDEX(table_options[Component Options],MATCH(1,(table_options[Sector]='Water System Inputs'!C107)*(table_options[Supply]='Water System Inputs'!B107)*(table_options[Component]='Water System Inputs'!D107),0)),"")</f>
        <v/>
      </c>
      <c r="F107" s="43"/>
      <c r="G107" s="39" t="str" cm="1">
        <f t="array" aca="1" ref="G107" ca="1">IF($A107="Region Not Used","",IF(OR(SUBSTITUTE(L107,"*","")="None",SUBSTITUTE(L107,"*","")="User-Entered Water Treatment"),0,INDEX('Default EI Values'!$F$2:$F$951,_xlfn.IFNA(MATCH(1,('Default EI Values'!$A$2:$A$951=$C107)*('Default EI Values'!$B$2:$B$951=$A107)*('Default EI Values'!$C$2:$C$951=SUBSTITUTE($B107,"*",""))*('Default EI Values'!$D$2:$D$951=$D107)*('Default EI Values'!$E$2:$E$951=SUBSTITUTE($L107,"*","")),0),MATCH(1,('Default EI Values'!$A$2:$A$951=$C107)*('Default EI Values'!$B$2:$B$951="Any")*('Default EI Values'!$C$2:$C$951=SUBSTITUTE($B107,"*",""))*('Default EI Values'!$D$2:$D$951=$D107)*('Default EI Values'!$E$2:$E$951=SUBSTITUTE($L107,"*","")),0)))))</f>
        <v/>
      </c>
      <c r="H107" s="115"/>
      <c r="I107" s="53" t="str">
        <f ca="1">IF($A107="Region Not Used","",IF(L107="None",0,INDEX('Default Values'!$B$72:$B$85,MATCH(D107,'Default Values'!$A$72:$A$85,0))))</f>
        <v/>
      </c>
      <c r="J107" s="54"/>
      <c r="K107" s="84"/>
      <c r="L107" s="40" t="str">
        <f t="shared" ca="1" si="9"/>
        <v/>
      </c>
      <c r="M107" s="40" t="str">
        <f ca="1">IF(ISBLANK(H107),G107,H107&amp;"*")</f>
        <v/>
      </c>
      <c r="N107" s="55" t="str">
        <f ca="1">IF(ISBLANK(J107),I107,J107&amp;"*")</f>
        <v/>
      </c>
    </row>
    <row r="108" spans="1:14" x14ac:dyDescent="0.25">
      <c r="A108" s="32" t="str">
        <f ca="1">E91</f>
        <v>Region Not Used</v>
      </c>
      <c r="B108" s="32" t="str">
        <f ca="1">IF(AND(F93&lt;&gt;"",F93&lt;&gt;"Use Default Supply"),F93,E93)</f>
        <v/>
      </c>
      <c r="C108" s="32" t="s">
        <v>11</v>
      </c>
      <c r="D108" t="s">
        <v>187</v>
      </c>
      <c r="E108" s="37" t="str" cm="1">
        <f t="array" aca="1" ref="E108" ca="1">IFERROR(INDEX(table_options[Component Options],MATCH(1,(table_options[Sector]='Water System Inputs'!C108)*(table_options[Supply]='Water System Inputs'!B108)*(table_options[Component]='Water System Inputs'!D108),0)),"")</f>
        <v/>
      </c>
      <c r="F108" s="43"/>
      <c r="G108" s="39" t="str" cm="1">
        <f t="array" aca="1" ref="G108" ca="1">IF($A108="Region Not Used","",IF(SUBSTITUTE(L108,"*","")="None",0,INDEX('Default EI Values'!$F$2:$F$951,_xlfn.IFNA(MATCH(1,('Default EI Values'!$A$2:$A$951=$C108)*('Default EI Values'!$B$2:$B$951=$A108)*('Default EI Values'!$C$2:$C$951=SUBSTITUTE($B108,"*",""))*('Default EI Values'!$D$2:$D$951=$D108)*('Default EI Values'!$E$2:$E$951=SUBSTITUTE($L108,"*","")),0),MATCH(1,('Default EI Values'!$A$2:$A$951=$C108)*('Default EI Values'!$B$2:$B$951="Any")*('Default EI Values'!$C$2:$C$951=SUBSTITUTE($B108,"*",""))*('Default EI Values'!$D$2:$D$951=$D108)*('Default EI Values'!$E$2:$E$951=SUBSTITUTE($L108,"*","")),0)))))</f>
        <v/>
      </c>
      <c r="H108" s="115"/>
      <c r="I108" s="53" t="str">
        <f ca="1">IF($A108="Region Not Used","",IF(L108="None",0,INDEX('Default Values'!$B$72:$B$85,MATCH(D108,'Default Values'!$A$72:$A$85,0))))</f>
        <v/>
      </c>
      <c r="J108" s="54"/>
      <c r="K108" s="84"/>
      <c r="L108" s="40" t="str">
        <f t="shared" ca="1" si="9"/>
        <v/>
      </c>
      <c r="M108" s="40" t="str">
        <f ca="1">IF(ISBLANK(H108),G108,H108&amp;"*")</f>
        <v/>
      </c>
      <c r="N108" s="55" t="str">
        <f ca="1">IF(ISBLANK(J108),I108,J108&amp;"*")</f>
        <v/>
      </c>
    </row>
    <row r="109" spans="1:14" x14ac:dyDescent="0.25">
      <c r="A109" s="32" t="str">
        <f ca="1">E91</f>
        <v>Region Not Used</v>
      </c>
      <c r="B109" s="32" t="str">
        <f ca="1">IF(AND(F93&lt;&gt;"",F93&lt;&gt;"Use Default Supply"),F93,E93)</f>
        <v/>
      </c>
      <c r="C109" s="32" t="s">
        <v>11</v>
      </c>
      <c r="D109" t="s">
        <v>48</v>
      </c>
      <c r="E109" s="37" t="str" cm="1">
        <f t="array" aca="1" ref="E109" ca="1">IFERROR(INDEX(table_options[Component Options],MATCH(1,(table_options[Sector]='Water System Inputs'!C109)*(table_options[Supply]='Water System Inputs'!B109)*(table_options[Component]='Water System Inputs'!D109),0)),"")</f>
        <v/>
      </c>
      <c r="F109" s="43"/>
      <c r="G109" s="39" t="str" cm="1">
        <f t="array" aca="1" ref="G109" ca="1">IF($A109="Region Not Used","",IF(OR(SUBSTITUTE(L109,"*","")="None",SUBSTITUTE(L109,"*","")="User-Entered WW Collection"),0,INDEX('Default EI Values'!$F$2:$F$951,_xlfn.IFNA(MATCH(1,('Default EI Values'!$A$2:$A$951=$C109)*('Default EI Values'!$B$2:$B$951=$A109)*('Default EI Values'!$C$2:$C$951=SUBSTITUTE($B109,"*",""))*('Default EI Values'!$D$2:$D$951=$D109)*('Default EI Values'!$E$2:$E$951=SUBSTITUTE($L109,"*","")),0),MATCH(1,('Default EI Values'!$A$2:$A$951=$C109)*('Default EI Values'!$B$2:$B$951="Any")*('Default EI Values'!$C$2:$C$951=SUBSTITUTE($B109,"*",""))*('Default EI Values'!$D$2:$D$951=$D109)*('Default EI Values'!$E$2:$E$951=SUBSTITUTE($L109,"*","")),0)))))</f>
        <v/>
      </c>
      <c r="H109" s="115"/>
      <c r="I109" s="53" t="str">
        <f ca="1">IF($A109="Region Not Used","",IF(L109="None",0,INDEX('Default Values'!$B$72:$B$85,MATCH(D109,'Default Values'!$A$72:$A$85,0))))</f>
        <v/>
      </c>
      <c r="J109" s="54"/>
      <c r="K109" s="84"/>
      <c r="L109" s="40" t="str">
        <f t="shared" ca="1" si="9"/>
        <v/>
      </c>
      <c r="M109" s="40" t="str">
        <f ca="1">IF(ISBLANK(H109),G109,H109&amp;"*")</f>
        <v/>
      </c>
      <c r="N109" s="55" t="str">
        <f ca="1">IF(ISBLANK(J109),I109,J109&amp;"*")</f>
        <v/>
      </c>
    </row>
    <row r="110" spans="1:14" x14ac:dyDescent="0.25">
      <c r="A110" s="32" t="str">
        <f ca="1">E91</f>
        <v>Region Not Used</v>
      </c>
      <c r="B110" s="32" t="str">
        <f ca="1">IF(AND(F93&lt;&gt;"",F93&lt;&gt;"Use Default Supply"),F93,E93)</f>
        <v/>
      </c>
      <c r="C110" s="32" t="s">
        <v>11</v>
      </c>
      <c r="D110" t="s">
        <v>62</v>
      </c>
      <c r="E110" s="37" t="str" cm="1">
        <f t="array" aca="1" ref="E110" ca="1">IFERROR(INDEX(table_options[Component Options],MATCH(1,(table_options[Sector]='Water System Inputs'!C110)*(table_options[Supply]='Water System Inputs'!B110)*(table_options[Component]='Water System Inputs'!D110),0)),"")</f>
        <v/>
      </c>
      <c r="F110" s="43"/>
      <c r="G110" s="39" t="str" cm="1">
        <f t="array" aca="1" ref="G110" ca="1">IF($A110="Region Not Used","",IF(OR(SUBSTITUTE(L110,"*","")="None",SUBSTITUTE(L110,"*","")="User-Entered WW Treatment"),0,INDEX('Default EI Values'!$F$2:$F$951,_xlfn.IFNA(MATCH(1,('Default EI Values'!$A$2:$A$951=$C110)*('Default EI Values'!$B$2:$B$951=$A110)*('Default EI Values'!$C$2:$C$951=SUBSTITUTE($B110,"*",""))*('Default EI Values'!$D$2:$D$951=$D110)*('Default EI Values'!$E$2:$E$951=SUBSTITUTE($L110,"*","")),0),MATCH(1,('Default EI Values'!$A$2:$A$951=$C110)*('Default EI Values'!$B$2:$B$951="Any")*('Default EI Values'!$C$2:$C$951=SUBSTITUTE($B110,"*",""))*('Default EI Values'!$D$2:$D$951=$D110)*('Default EI Values'!$E$2:$E$951=SUBSTITUTE($L110,"*","")),0)))))</f>
        <v/>
      </c>
      <c r="H110" s="115"/>
      <c r="I110" s="53" t="str">
        <f ca="1">IF($A110="Region Not Used","",IF(L110="None",0,INDEX('Default Values'!$B$72:$B$85,MATCH(D110,'Default Values'!$A$72:$A$85,0))))</f>
        <v/>
      </c>
      <c r="J110" s="54"/>
      <c r="K110" s="84"/>
      <c r="L110" s="40" t="str">
        <f t="shared" ca="1" si="9"/>
        <v/>
      </c>
      <c r="M110" s="40" t="str">
        <f ca="1">IF(ISBLANK(H110),G110,H110&amp;"*")</f>
        <v/>
      </c>
      <c r="N110" s="55" t="str">
        <f ca="1">IF(ISBLANK(J110),I110,J110&amp;"*")</f>
        <v/>
      </c>
    </row>
    <row r="112" spans="1:14" s="42" customFormat="1" ht="18.75" x14ac:dyDescent="0.3">
      <c r="A112" s="44"/>
      <c r="B112" s="44"/>
      <c r="C112" s="44"/>
      <c r="D112" s="45" t="s">
        <v>77</v>
      </c>
      <c r="E112" s="45" t="str" cm="1">
        <f t="array" aca="1" ref="E112" ca="1">IFERROR(INDEX(list_HRused,6),"Region Not Used")</f>
        <v>Region Not Used</v>
      </c>
      <c r="F112" s="44"/>
      <c r="G112" s="44"/>
      <c r="H112" s="44"/>
      <c r="I112" s="44"/>
      <c r="J112" s="44"/>
      <c r="K112" s="44"/>
      <c r="L112" s="44"/>
      <c r="M112" s="44"/>
      <c r="N112" s="44"/>
    </row>
    <row r="113" spans="1:14" ht="16.5" customHeight="1" x14ac:dyDescent="0.35">
      <c r="D113" s="30"/>
      <c r="E113" s="93" t="s">
        <v>68</v>
      </c>
      <c r="F113" s="93" t="s">
        <v>67</v>
      </c>
      <c r="G113" s="181" t="s">
        <v>69</v>
      </c>
      <c r="H113" s="181"/>
      <c r="I113" s="181"/>
      <c r="J113" s="181"/>
      <c r="K113" s="181"/>
      <c r="L113" s="52" t="s">
        <v>44</v>
      </c>
      <c r="M113" s="52"/>
      <c r="N113" s="52"/>
    </row>
    <row r="114" spans="1:14" ht="16.5" customHeight="1" x14ac:dyDescent="0.3">
      <c r="D114" s="29" t="s">
        <v>44</v>
      </c>
      <c r="E114" s="37" t="str">
        <f ca="1">IF(E112="Region Not Used","",INDEX('Default Values'!$B$6:$B$15,MATCH('Water System Inputs'!E112,'Default Values'!$A$6:$A$15,0)))</f>
        <v/>
      </c>
      <c r="F114" s="43"/>
      <c r="G114" s="178"/>
      <c r="H114" s="179"/>
      <c r="I114" s="179"/>
      <c r="J114" s="179"/>
      <c r="K114" s="180"/>
      <c r="L114" s="40" t="str">
        <f ca="1">IF(OR(F114="Use Default Supply",LEN(F114)=0),E114,F114&amp;"*")</f>
        <v/>
      </c>
      <c r="M114" s="42"/>
      <c r="N114" s="42"/>
    </row>
    <row r="116" spans="1:14" x14ac:dyDescent="0.25">
      <c r="D116" s="33" t="s">
        <v>82</v>
      </c>
    </row>
    <row r="117" spans="1:14" ht="45" x14ac:dyDescent="0.25">
      <c r="A117" s="32" t="s">
        <v>34</v>
      </c>
      <c r="B117" s="32" t="s">
        <v>71</v>
      </c>
      <c r="C117" s="32" t="s">
        <v>4</v>
      </c>
      <c r="D117" s="93" t="s">
        <v>64</v>
      </c>
      <c r="E117" s="52" t="str">
        <f ca="1">"Default Assumptions for:"&amp;CHAR(10)&amp;IF(AND(F114&lt;&gt;"",F114&lt;&gt;"Use Default Supply"),F114,E114)</f>
        <v xml:space="preserve">Default Assumptions for:
</v>
      </c>
      <c r="F117" s="93" t="s">
        <v>67</v>
      </c>
      <c r="G117" s="52" t="s">
        <v>110</v>
      </c>
      <c r="H117" s="52" t="s">
        <v>111</v>
      </c>
      <c r="I117" s="52" t="s">
        <v>103</v>
      </c>
      <c r="J117" s="52" t="s">
        <v>104</v>
      </c>
      <c r="K117" s="93" t="s">
        <v>69</v>
      </c>
      <c r="L117" s="93" t="s">
        <v>101</v>
      </c>
      <c r="M117" s="52" t="s">
        <v>102</v>
      </c>
      <c r="N117" s="52" t="s">
        <v>105</v>
      </c>
    </row>
    <row r="118" spans="1:14" x14ac:dyDescent="0.25">
      <c r="A118" s="32" t="str">
        <f ca="1">E112</f>
        <v>Region Not Used</v>
      </c>
      <c r="B118" s="32" t="str">
        <f ca="1">IF(AND(F114&lt;&gt;"",F114&lt;&gt;"Use Default Supply"),F114,E114)</f>
        <v/>
      </c>
      <c r="C118" s="32" t="s">
        <v>10</v>
      </c>
      <c r="D118" t="s">
        <v>185</v>
      </c>
      <c r="E118" s="37" t="str" cm="1">
        <f t="array" aca="1" ref="E118" ca="1">IFERROR(INDEX(table_options[Component Options],MATCH(1,(table_options[Sector]='Water System Inputs'!C118)*(table_options[Supply]='Water System Inputs'!B118)*(table_options[Component]='Water System Inputs'!D118),0)),"")</f>
        <v/>
      </c>
      <c r="F118" s="43"/>
      <c r="G118" s="39" t="str" cm="1">
        <f t="array" aca="1" ref="G118" ca="1">IF($A118="Region Not Used","",IF(SUBSTITUTE(L118,"*","")="None",0,INDEX('Default EI Values'!$F$2:$F$951,_xlfn.IFNA(MATCH(1,('Default EI Values'!$A$2:$A$951=$C118)*('Default EI Values'!$B$2:$B$951=$A118)*('Default EI Values'!$C$2:$C$951=SUBSTITUTE($B118,"*",""))*('Default EI Values'!$D$2:$D$951=$D118)*('Default EI Values'!$E$2:$E$951=SUBSTITUTE($L118,"*","")),0),MATCH(1,('Default EI Values'!$A$2:$A$951=$C118)*('Default EI Values'!$B$2:$B$951="Any")*('Default EI Values'!$C$2:$C$951=SUBSTITUTE($B118,"*",""))*('Default EI Values'!$D$2:$D$951=$D118)*('Default EI Values'!$E$2:$E$951=SUBSTITUTE($L118,"*","")),0)))))</f>
        <v/>
      </c>
      <c r="H118" s="115"/>
      <c r="I118" s="53" t="str">
        <f ca="1">IF($A118="Region Not Used","",IF(L118="None",0,INDEX('Default Values'!$B$72:$B$85,MATCH(B118,'Default Values'!$A$72:$A$85,0))))</f>
        <v/>
      </c>
      <c r="J118" s="54"/>
      <c r="K118" s="84"/>
      <c r="L118" s="40" t="str">
        <f t="shared" ref="L118:L123" ca="1" si="10">IF(OR(F118="Use Default Option",F118="No Override Available",LEN(F118)=0),E118,F118&amp;"*")</f>
        <v/>
      </c>
      <c r="M118" s="40" t="str">
        <f ca="1">IF(ISBLANK(H118),G118,H118&amp;"*")</f>
        <v/>
      </c>
      <c r="N118" s="55" t="str">
        <f ca="1">IF(ISBLANK(J118),I118,J118&amp;"*")</f>
        <v/>
      </c>
    </row>
    <row r="119" spans="1:14" x14ac:dyDescent="0.25">
      <c r="A119" s="32" t="str">
        <f ca="1">E112</f>
        <v>Region Not Used</v>
      </c>
      <c r="B119" s="32" t="str">
        <f ca="1">IF(AND(F114&lt;&gt;"",F114&lt;&gt;"Use Default Supply"),F114,E114)</f>
        <v/>
      </c>
      <c r="C119" s="32" t="s">
        <v>10</v>
      </c>
      <c r="D119" t="s">
        <v>186</v>
      </c>
      <c r="E119" s="37" t="str" cm="1">
        <f t="array" aca="1" ref="E119" ca="1">IFERROR(INDEX(table_options[Component Options],MATCH(1,(table_options[Sector]='Water System Inputs'!C119)*(table_options[Supply]='Water System Inputs'!B119)*(table_options[Component]='Water System Inputs'!D119),0)),"")</f>
        <v/>
      </c>
      <c r="F119" s="43"/>
      <c r="G119" s="39" t="str" cm="1">
        <f t="array" aca="1" ref="G119" ca="1">IF($A119="Region Not Used","",IF(SUBSTITUTE(L119,"*","")="None",0,INDEX('Default EI Values'!$F$2:$F$951,_xlfn.IFNA(MATCH(1,('Default EI Values'!$A$2:$A$951=$C119)*('Default EI Values'!$B$2:$B$951=$A119)*('Default EI Values'!$C$2:$C$951=SUBSTITUTE($B119,"*",""))*('Default EI Values'!$D$2:$D$951=$D119)*('Default EI Values'!$E$2:$E$951=SUBSTITUTE($L119,"*","")),0),MATCH(1,('Default EI Values'!$A$2:$A$951=$C119)*('Default EI Values'!$B$2:$B$951="Any")*('Default EI Values'!$C$2:$C$951=SUBSTITUTE($B119,"*",""))*('Default EI Values'!$D$2:$D$951=$D119)*('Default EI Values'!$E$2:$E$951=SUBSTITUTE($L119,"*","")),0)))))</f>
        <v/>
      </c>
      <c r="H119" s="115"/>
      <c r="I119" s="53" t="str">
        <f ca="1">IF($A119="Region Not Used","",IF(L119="None",0,INDEX('Default Values'!$B$72:$B$85,MATCH(D119,'Default Values'!$A$72:$A$85,0))))</f>
        <v/>
      </c>
      <c r="J119" s="54"/>
      <c r="K119" s="84"/>
      <c r="L119" s="40" t="str">
        <f t="shared" ca="1" si="10"/>
        <v/>
      </c>
      <c r="M119" s="40" t="str">
        <f ca="1">IF(ISBLANK(H119),G119,H119&amp;"*")</f>
        <v/>
      </c>
      <c r="N119" s="55" t="str">
        <f ca="1">IF(ISBLANK(J119),I119,J119&amp;"*")</f>
        <v/>
      </c>
    </row>
    <row r="120" spans="1:14" x14ac:dyDescent="0.25">
      <c r="A120" s="32" t="str">
        <f ca="1">E112</f>
        <v>Region Not Used</v>
      </c>
      <c r="B120" s="32" t="str">
        <f ca="1">IF(AND(F114&lt;&gt;"",F114&lt;&gt;"Use Default Supply"),F114,E114)</f>
        <v/>
      </c>
      <c r="C120" s="32" t="s">
        <v>10</v>
      </c>
      <c r="D120" t="s">
        <v>187</v>
      </c>
      <c r="E120" s="37" t="str" cm="1">
        <f t="array" aca="1" ref="E120" ca="1">IFERROR(INDEX(table_options[Component Options],MATCH(1,(table_options[Sector]='Water System Inputs'!C120)*(table_options[Supply]='Water System Inputs'!B120)*(table_options[Component]='Water System Inputs'!D120),0)),"")</f>
        <v/>
      </c>
      <c r="F120" s="43"/>
      <c r="G120" s="39" t="str" cm="1">
        <f t="array" aca="1" ref="G120" ca="1">IF($A120="Region Not Used","",IF(SUBSTITUTE(L120,"*","")="None",0,INDEX('Default EI Values'!$F$2:$F$951,_xlfn.IFNA(MATCH(1,('Default EI Values'!$B$2:$B$951=$A120)*('Default EI Values'!$C$2:$C$951=SUBSTITUTE($B120,"*",""))*('Default EI Values'!$D$2:$D$951=$D120)*('Default EI Values'!$E$2:$E$951=SUBSTITUTE($L120,"*","")),0),_xlfn.IFNA(MATCH(1,('Default EI Values'!$B$2:$B$951="Any")*('Default EI Values'!$C$2:$C$951=SUBSTITUTE($B120,"*",""))*('Default EI Values'!$D$2:$D$951=$D120)*('Default EI Values'!$E$2:$E$951=SUBSTITUTE($L120,"*","")),0),MATCH(1,('Default EI Values'!$B$2:$B$951="Any")*('Default EI Values'!$C$2:$C$951=SUBSTITUTE($B120,"*",""))*('Default EI Values'!$D$2:$D$951=$D120)*('Default EI Values'!$E$2:$E$951=SUBSTITUTE($L120,"*","")&amp;" - "&amp;SUBSTITUTE($L121,"*","")),0))))))</f>
        <v/>
      </c>
      <c r="H120" s="115"/>
      <c r="I120" s="53" t="str">
        <f ca="1">IF($A120="Region Not Used","",IF(L120="None",0,INDEX('Default Values'!$B$72:$B$85,MATCH(D120,'Default Values'!$A$72:$A$85,0))))</f>
        <v/>
      </c>
      <c r="J120" s="54"/>
      <c r="K120" s="84"/>
      <c r="L120" s="40" t="str">
        <f t="shared" ca="1" si="10"/>
        <v/>
      </c>
      <c r="M120" s="40" t="str">
        <f ca="1">IF(ISBLANK(H120),G120,H120&amp;"*")</f>
        <v/>
      </c>
      <c r="N120" s="55" t="str">
        <f ca="1">IF(ISBLANK(J120),I120,J120&amp;"*")</f>
        <v/>
      </c>
    </row>
    <row r="121" spans="1:14" x14ac:dyDescent="0.25">
      <c r="A121" s="32" t="str">
        <f ca="1">E112</f>
        <v>Region Not Used</v>
      </c>
      <c r="B121" s="32" t="str">
        <f ca="1">IF(AND(F114&lt;&gt;"",F114&lt;&gt;"Use Default Supply"),F114,E114)</f>
        <v/>
      </c>
      <c r="C121" s="32" t="s">
        <v>10</v>
      </c>
      <c r="D121" s="34" t="s">
        <v>40</v>
      </c>
      <c r="E121" s="37" t="str">
        <f ca="1">IF(E120="Urban Potable Distribution",IFERROR(INDEX('Default Values'!$B$56:$B$65,MATCH(A121,'Default Values'!$A$56:$A$65,0)),""),"")</f>
        <v/>
      </c>
      <c r="F121" s="43"/>
      <c r="G121" s="182" t="s">
        <v>106</v>
      </c>
      <c r="H121" s="183"/>
      <c r="I121" s="183"/>
      <c r="J121" s="184"/>
      <c r="K121" s="84"/>
      <c r="L121" s="40" t="str">
        <f t="shared" ca="1" si="10"/>
        <v/>
      </c>
      <c r="M121" s="40"/>
      <c r="N121" s="47"/>
    </row>
    <row r="122" spans="1:14" x14ac:dyDescent="0.25">
      <c r="A122" s="32" t="str">
        <f ca="1">E112</f>
        <v>Region Not Used</v>
      </c>
      <c r="B122" s="32" t="str">
        <f ca="1">IF(AND(F114&lt;&gt;"",F114&lt;&gt;"Use Default Supply"),F114,E114)</f>
        <v/>
      </c>
      <c r="C122" s="32" t="s">
        <v>10</v>
      </c>
      <c r="D122" t="s">
        <v>48</v>
      </c>
      <c r="E122" s="37" t="str" cm="1">
        <f t="array" aca="1" ref="E122" ca="1">IFERROR(INDEX(table_options[Component Options],MATCH(1,(table_options[Sector]='Water System Inputs'!C122)*(table_options[Supply]='Water System Inputs'!B122)*(table_options[Component]='Water System Inputs'!D122),0)),"")</f>
        <v/>
      </c>
      <c r="F122" s="43"/>
      <c r="G122" s="39" t="str" cm="1">
        <f t="array" aca="1" ref="G122" ca="1">IF($A122="Region Not Used","",IF(SUBSTITUTE(L122,"*","")="None",0,INDEX('Default EI Values'!$F$2:$F$951,_xlfn.IFNA(MATCH(1,('Default EI Values'!$A$2:$A$951=$C122)*('Default EI Values'!$B$2:$B$951=$A122)*('Default EI Values'!$C$2:$C$951=SUBSTITUTE($B122,"*",""))*('Default EI Values'!$D$2:$D$951=$D122)*('Default EI Values'!$E$2:$E$951=SUBSTITUTE($L122,"*","")),0),MATCH(1,('Default EI Values'!$A$2:$A$951=$C122)*('Default EI Values'!$B$2:$B$951="Any")*('Default EI Values'!$C$2:$C$951=SUBSTITUTE($B122,"*",""))*('Default EI Values'!$D$2:$D$951=$D122)*('Default EI Values'!$E$2:$E$951=SUBSTITUTE($L122,"*","")),0)))))</f>
        <v/>
      </c>
      <c r="H122" s="115"/>
      <c r="I122" s="53" t="str">
        <f ca="1">IF($A122="Region Not Used","",IF(L122="None",0,INDEX('Default Values'!$B$72:$B$85,MATCH(D122,'Default Values'!$A$72:$A$85,0))))</f>
        <v/>
      </c>
      <c r="J122" s="54"/>
      <c r="K122" s="84"/>
      <c r="L122" s="40" t="str">
        <f t="shared" ca="1" si="10"/>
        <v/>
      </c>
      <c r="M122" s="40" t="str">
        <f ca="1">IF(ISBLANK(H122),G122,H122&amp;"*")</f>
        <v/>
      </c>
      <c r="N122" s="55" t="str">
        <f ca="1">IF(ISBLANK(J122),I122,J122&amp;"*")</f>
        <v/>
      </c>
    </row>
    <row r="123" spans="1:14" x14ac:dyDescent="0.25">
      <c r="A123" s="32" t="str">
        <f ca="1">E112</f>
        <v>Region Not Used</v>
      </c>
      <c r="B123" s="32" t="str">
        <f ca="1">IF(AND(F114&lt;&gt;"",F114&lt;&gt;"Use Default Supply"),F114,E114)</f>
        <v/>
      </c>
      <c r="C123" s="32" t="s">
        <v>10</v>
      </c>
      <c r="D123" t="s">
        <v>62</v>
      </c>
      <c r="E123" s="37" t="str" cm="1">
        <f t="array" aca="1" ref="E123" ca="1">IFERROR(INDEX(table_options[Component Options],MATCH(1,(table_options[Sector]='Water System Inputs'!C123)*(table_options[Supply]='Water System Inputs'!B123)*(table_options[Component]='Water System Inputs'!D123),0)),"")</f>
        <v/>
      </c>
      <c r="F123" s="43"/>
      <c r="G123" s="39" t="str" cm="1">
        <f t="array" aca="1" ref="G123" ca="1">IF($A123="Region Not Used","",IF(SUBSTITUTE(L123,"*","")="None",0,INDEX('Default EI Values'!$F$2:$F$951,_xlfn.IFNA(MATCH(1,('Default EI Values'!$A$2:$A$951=$C123)*('Default EI Values'!$B$2:$B$951=$A123)*('Default EI Values'!$C$2:$C$951=SUBSTITUTE($B123,"*",""))*('Default EI Values'!$D$2:$D$951=$D123)*('Default EI Values'!$E$2:$E$951=SUBSTITUTE($L123,"*","")),0),MATCH(1,('Default EI Values'!$A$2:$A$951=$C123)*('Default EI Values'!$B$2:$B$951="Any")*('Default EI Values'!$C$2:$C$951=SUBSTITUTE($B123,"*",""))*('Default EI Values'!$D$2:$D$951=$D123)*('Default EI Values'!$E$2:$E$951=SUBSTITUTE($L123,"*","")),0)))))</f>
        <v/>
      </c>
      <c r="H123" s="115"/>
      <c r="I123" s="53" t="str">
        <f ca="1">IF($A123="Region Not Used","",IF(L123="None",0,INDEX('Default Values'!$B$72:$B$85,MATCH(D123,'Default Values'!$A$72:$A$85,0))))</f>
        <v/>
      </c>
      <c r="J123" s="54"/>
      <c r="K123" s="84"/>
      <c r="L123" s="40" t="str">
        <f t="shared" ca="1" si="10"/>
        <v/>
      </c>
      <c r="M123" s="40" t="str">
        <f ca="1">IF(ISBLANK(H123),G123,H123&amp;"*")</f>
        <v/>
      </c>
      <c r="N123" s="55" t="str">
        <f ca="1">IF(ISBLANK(J123),I123,J123&amp;"*")</f>
        <v/>
      </c>
    </row>
    <row r="124" spans="1:14" x14ac:dyDescent="0.25">
      <c r="B124" s="32"/>
      <c r="C124" s="32"/>
    </row>
    <row r="125" spans="1:14" x14ac:dyDescent="0.25">
      <c r="D125" s="33" t="s">
        <v>83</v>
      </c>
    </row>
    <row r="126" spans="1:14" ht="45" x14ac:dyDescent="0.25">
      <c r="A126" s="32" t="s">
        <v>34</v>
      </c>
      <c r="B126" s="32" t="s">
        <v>71</v>
      </c>
      <c r="C126" s="32" t="s">
        <v>4</v>
      </c>
      <c r="D126" s="93" t="s">
        <v>64</v>
      </c>
      <c r="E126" s="52" t="str">
        <f ca="1">"Default Assumptions for:"&amp;CHAR(10)&amp;IF(AND(F114&lt;&gt;"",F114&lt;&gt;"Use Default Supply"),F114,E114)</f>
        <v xml:space="preserve">Default Assumptions for:
</v>
      </c>
      <c r="F126" s="93" t="s">
        <v>67</v>
      </c>
      <c r="G126" s="52" t="s">
        <v>100</v>
      </c>
      <c r="H126" s="52" t="s">
        <v>111</v>
      </c>
      <c r="I126" s="52" t="s">
        <v>103</v>
      </c>
      <c r="J126" s="52" t="s">
        <v>104</v>
      </c>
      <c r="K126" s="93" t="s">
        <v>69</v>
      </c>
      <c r="L126" s="93" t="s">
        <v>101</v>
      </c>
      <c r="M126" s="52" t="s">
        <v>102</v>
      </c>
      <c r="N126" s="52" t="s">
        <v>105</v>
      </c>
    </row>
    <row r="127" spans="1:14" x14ac:dyDescent="0.25">
      <c r="A127" s="32" t="str">
        <f ca="1">E112</f>
        <v>Region Not Used</v>
      </c>
      <c r="B127" s="32" t="str">
        <f ca="1">IF(AND(F114&lt;&gt;"",F114&lt;&gt;"Use Default Supply"),F114,E114)</f>
        <v/>
      </c>
      <c r="C127" s="32" t="s">
        <v>11</v>
      </c>
      <c r="D127" t="s">
        <v>185</v>
      </c>
      <c r="E127" s="37" t="str" cm="1">
        <f t="array" aca="1" ref="E127" ca="1">IFERROR(INDEX(table_options[Component Options],MATCH(1,(table_options[Sector]='Water System Inputs'!C127)*(table_options[Supply]='Water System Inputs'!B127)*(table_options[Component]='Water System Inputs'!D127),0)),"")</f>
        <v/>
      </c>
      <c r="F127" s="43"/>
      <c r="G127" s="39" t="str" cm="1">
        <f t="array" aca="1" ref="G127" ca="1">IF($A127="Region Not Used","",IF(SUBSTITUTE(L127,"*","")="None",0,INDEX('Default EI Values'!$F$2:$F$951,_xlfn.IFNA(MATCH(1,('Default EI Values'!$A$2:$A$951=$C127)*('Default EI Values'!$B$2:$B$951=$A127)*('Default EI Values'!$C$2:$C$951=SUBSTITUTE($B127,"*",""))*('Default EI Values'!$D$2:$D$951=$D127)*('Default EI Values'!$E$2:$E$951=SUBSTITUTE($L127,"*","")),0),MATCH(1,('Default EI Values'!$A$2:$A$951=$C127)*('Default EI Values'!$B$2:$B$951="Any")*('Default EI Values'!$C$2:$C$951=SUBSTITUTE($B127,"*",""))*('Default EI Values'!$D$2:$D$951=$D127)*('Default EI Values'!$E$2:$E$951=SUBSTITUTE($L127,"*","")),0)))))</f>
        <v/>
      </c>
      <c r="H127" s="115"/>
      <c r="I127" s="53" t="str">
        <f ca="1">IF($A127="Region Not Used","",IF(L127="None",0,INDEX('Default Values'!$B$72:$B$85,MATCH(B127,'Default Values'!$A$72:$A$85,0))))</f>
        <v/>
      </c>
      <c r="J127" s="54"/>
      <c r="K127" s="84"/>
      <c r="L127" s="40" t="str">
        <f t="shared" ref="L127:L131" ca="1" si="11">IF(OR(F127="Use Default Option",F127="No Override Available",LEN(F127)=0),E127,F127&amp;"*")</f>
        <v/>
      </c>
      <c r="M127" s="40" t="str">
        <f ca="1">IF(ISBLANK(H127),G127,H127&amp;"*")</f>
        <v/>
      </c>
      <c r="N127" s="55" t="str">
        <f ca="1">IF(ISBLANK(J127),I127,J127&amp;"*")</f>
        <v/>
      </c>
    </row>
    <row r="128" spans="1:14" x14ac:dyDescent="0.25">
      <c r="A128" s="32" t="str">
        <f ca="1">E112</f>
        <v>Region Not Used</v>
      </c>
      <c r="B128" s="32" t="str">
        <f ca="1">IF(AND(F114&lt;&gt;"",F114&lt;&gt;"Use Default Supply"),F114,E114)</f>
        <v/>
      </c>
      <c r="C128" s="32" t="s">
        <v>11</v>
      </c>
      <c r="D128" t="s">
        <v>186</v>
      </c>
      <c r="E128" s="37" t="str" cm="1">
        <f t="array" aca="1" ref="E128" ca="1">IFERROR(INDEX(table_options[Component Options],MATCH(1,(table_options[Sector]='Water System Inputs'!C128)*(table_options[Supply]='Water System Inputs'!B128)*(table_options[Component]='Water System Inputs'!D128),0)),"")</f>
        <v/>
      </c>
      <c r="F128" s="43"/>
      <c r="G128" s="39" t="str" cm="1">
        <f t="array" aca="1" ref="G128" ca="1">IF($A128="Region Not Used","",IF(OR(SUBSTITUTE(L128,"*","")="None",SUBSTITUTE(L128,"*","")="User-Entered Water Treatment"),0,INDEX('Default EI Values'!$F$2:$F$951,_xlfn.IFNA(MATCH(1,('Default EI Values'!$A$2:$A$951=$C128)*('Default EI Values'!$B$2:$B$951=$A128)*('Default EI Values'!$C$2:$C$951=SUBSTITUTE($B128,"*",""))*('Default EI Values'!$D$2:$D$951=$D128)*('Default EI Values'!$E$2:$E$951=SUBSTITUTE($L128,"*","")),0),MATCH(1,('Default EI Values'!$A$2:$A$951=$C128)*('Default EI Values'!$B$2:$B$951="Any")*('Default EI Values'!$C$2:$C$951=SUBSTITUTE($B128,"*",""))*('Default EI Values'!$D$2:$D$951=$D128)*('Default EI Values'!$E$2:$E$951=SUBSTITUTE($L128,"*","")),0)))))</f>
        <v/>
      </c>
      <c r="H128" s="115"/>
      <c r="I128" s="53" t="str">
        <f ca="1">IF($A128="Region Not Used","",IF(L128="None",0,INDEX('Default Values'!$B$72:$B$85,MATCH(D128,'Default Values'!$A$72:$A$85,0))))</f>
        <v/>
      </c>
      <c r="J128" s="54"/>
      <c r="K128" s="84"/>
      <c r="L128" s="40" t="str">
        <f t="shared" ca="1" si="11"/>
        <v/>
      </c>
      <c r="M128" s="40" t="str">
        <f ca="1">IF(ISBLANK(H128),G128,H128&amp;"*")</f>
        <v/>
      </c>
      <c r="N128" s="55" t="str">
        <f ca="1">IF(ISBLANK(J128),I128,J128&amp;"*")</f>
        <v/>
      </c>
    </row>
    <row r="129" spans="1:14" x14ac:dyDescent="0.25">
      <c r="A129" s="32" t="str">
        <f ca="1">E112</f>
        <v>Region Not Used</v>
      </c>
      <c r="B129" s="32" t="str">
        <f ca="1">IF(AND(F114&lt;&gt;"",F114&lt;&gt;"Use Default Supply"),F114,E114)</f>
        <v/>
      </c>
      <c r="C129" s="32" t="s">
        <v>11</v>
      </c>
      <c r="D129" t="s">
        <v>187</v>
      </c>
      <c r="E129" s="37" t="str" cm="1">
        <f t="array" aca="1" ref="E129" ca="1">IFERROR(INDEX(table_options[Component Options],MATCH(1,(table_options[Sector]='Water System Inputs'!C129)*(table_options[Supply]='Water System Inputs'!B129)*(table_options[Component]='Water System Inputs'!D129),0)),"")</f>
        <v/>
      </c>
      <c r="F129" s="43"/>
      <c r="G129" s="39" t="str" cm="1">
        <f t="array" aca="1" ref="G129" ca="1">IF($A129="Region Not Used","",IF(SUBSTITUTE(L129,"*","")="None",0,INDEX('Default EI Values'!$F$2:$F$951,_xlfn.IFNA(MATCH(1,('Default EI Values'!$A$2:$A$951=$C129)*('Default EI Values'!$B$2:$B$951=$A129)*('Default EI Values'!$C$2:$C$951=SUBSTITUTE($B129,"*",""))*('Default EI Values'!$D$2:$D$951=$D129)*('Default EI Values'!$E$2:$E$951=SUBSTITUTE($L129,"*","")),0),MATCH(1,('Default EI Values'!$A$2:$A$951=$C129)*('Default EI Values'!$B$2:$B$951="Any")*('Default EI Values'!$C$2:$C$951=SUBSTITUTE($B129,"*",""))*('Default EI Values'!$D$2:$D$951=$D129)*('Default EI Values'!$E$2:$E$951=SUBSTITUTE($L129,"*","")),0)))))</f>
        <v/>
      </c>
      <c r="H129" s="115"/>
      <c r="I129" s="53" t="str">
        <f ca="1">IF($A129="Region Not Used","",IF(L129="None",0,INDEX('Default Values'!$B$72:$B$85,MATCH(D129,'Default Values'!$A$72:$A$85,0))))</f>
        <v/>
      </c>
      <c r="J129" s="54"/>
      <c r="K129" s="84"/>
      <c r="L129" s="40" t="str">
        <f t="shared" ca="1" si="11"/>
        <v/>
      </c>
      <c r="M129" s="40" t="str">
        <f ca="1">IF(ISBLANK(H129),G129,H129&amp;"*")</f>
        <v/>
      </c>
      <c r="N129" s="55" t="str">
        <f ca="1">IF(ISBLANK(J129),I129,J129&amp;"*")</f>
        <v/>
      </c>
    </row>
    <row r="130" spans="1:14" x14ac:dyDescent="0.25">
      <c r="A130" s="32" t="str">
        <f ca="1">E112</f>
        <v>Region Not Used</v>
      </c>
      <c r="B130" s="32" t="str">
        <f ca="1">IF(AND(F114&lt;&gt;"",F114&lt;&gt;"Use Default Supply"),F114,E114)</f>
        <v/>
      </c>
      <c r="C130" s="32" t="s">
        <v>11</v>
      </c>
      <c r="D130" t="s">
        <v>48</v>
      </c>
      <c r="E130" s="37" t="str" cm="1">
        <f t="array" aca="1" ref="E130" ca="1">IFERROR(INDEX(table_options[Component Options],MATCH(1,(table_options[Sector]='Water System Inputs'!C130)*(table_options[Supply]='Water System Inputs'!B130)*(table_options[Component]='Water System Inputs'!D130),0)),"")</f>
        <v/>
      </c>
      <c r="F130" s="43"/>
      <c r="G130" s="39" t="str" cm="1">
        <f t="array" aca="1" ref="G130" ca="1">IF($A130="Region Not Used","",IF(OR(SUBSTITUTE(L130,"*","")="None",SUBSTITUTE(L130,"*","")="User-Entered WW Collection"),0,INDEX('Default EI Values'!$F$2:$F$951,_xlfn.IFNA(MATCH(1,('Default EI Values'!$A$2:$A$951=$C130)*('Default EI Values'!$B$2:$B$951=$A130)*('Default EI Values'!$C$2:$C$951=SUBSTITUTE($B130,"*",""))*('Default EI Values'!$D$2:$D$951=$D130)*('Default EI Values'!$E$2:$E$951=SUBSTITUTE($L130,"*","")),0),MATCH(1,('Default EI Values'!$A$2:$A$951=$C130)*('Default EI Values'!$B$2:$B$951="Any")*('Default EI Values'!$C$2:$C$951=SUBSTITUTE($B130,"*",""))*('Default EI Values'!$D$2:$D$951=$D130)*('Default EI Values'!$E$2:$E$951=SUBSTITUTE($L130,"*","")),0)))))</f>
        <v/>
      </c>
      <c r="H130" s="115"/>
      <c r="I130" s="53" t="str">
        <f ca="1">IF($A130="Region Not Used","",IF(L130="None",0,INDEX('Default Values'!$B$72:$B$85,MATCH(D130,'Default Values'!$A$72:$A$85,0))))</f>
        <v/>
      </c>
      <c r="J130" s="54"/>
      <c r="K130" s="84"/>
      <c r="L130" s="40" t="str">
        <f t="shared" ca="1" si="11"/>
        <v/>
      </c>
      <c r="M130" s="40" t="str">
        <f ca="1">IF(ISBLANK(H130),G130,H130&amp;"*")</f>
        <v/>
      </c>
      <c r="N130" s="55" t="str">
        <f ca="1">IF(ISBLANK(J130),I130,J130&amp;"*")</f>
        <v/>
      </c>
    </row>
    <row r="131" spans="1:14" x14ac:dyDescent="0.25">
      <c r="A131" s="32" t="str">
        <f ca="1">E112</f>
        <v>Region Not Used</v>
      </c>
      <c r="B131" s="32" t="str">
        <f ca="1">IF(AND(F114&lt;&gt;"",F114&lt;&gt;"Use Default Supply"),F114,E114)</f>
        <v/>
      </c>
      <c r="C131" s="32" t="s">
        <v>11</v>
      </c>
      <c r="D131" t="s">
        <v>62</v>
      </c>
      <c r="E131" s="37" t="str" cm="1">
        <f t="array" aca="1" ref="E131" ca="1">IFERROR(INDEX(table_options[Component Options],MATCH(1,(table_options[Sector]='Water System Inputs'!C131)*(table_options[Supply]='Water System Inputs'!B131)*(table_options[Component]='Water System Inputs'!D131),0)),"")</f>
        <v/>
      </c>
      <c r="F131" s="43"/>
      <c r="G131" s="39" t="str" cm="1">
        <f t="array" aca="1" ref="G131" ca="1">IF($A131="Region Not Used","",IF(OR(SUBSTITUTE(L131,"*","")="None",SUBSTITUTE(L131,"*","")="User-Entered WW Treatment"),0,INDEX('Default EI Values'!$F$2:$F$951,_xlfn.IFNA(MATCH(1,('Default EI Values'!$A$2:$A$951=$C131)*('Default EI Values'!$B$2:$B$951=$A131)*('Default EI Values'!$C$2:$C$951=SUBSTITUTE($B131,"*",""))*('Default EI Values'!$D$2:$D$951=$D131)*('Default EI Values'!$E$2:$E$951=SUBSTITUTE($L131,"*","")),0),MATCH(1,('Default EI Values'!$A$2:$A$951=$C131)*('Default EI Values'!$B$2:$B$951="Any")*('Default EI Values'!$C$2:$C$951=SUBSTITUTE($B131,"*",""))*('Default EI Values'!$D$2:$D$951=$D131)*('Default EI Values'!$E$2:$E$951=SUBSTITUTE($L131,"*","")),0)))))</f>
        <v/>
      </c>
      <c r="H131" s="115"/>
      <c r="I131" s="53" t="str">
        <f ca="1">IF($A131="Region Not Used","",IF(L131="None",0,INDEX('Default Values'!$B$72:$B$85,MATCH(D131,'Default Values'!$A$72:$A$85,0))))</f>
        <v/>
      </c>
      <c r="J131" s="54"/>
      <c r="K131" s="84"/>
      <c r="L131" s="40" t="str">
        <f t="shared" ca="1" si="11"/>
        <v/>
      </c>
      <c r="M131" s="40" t="str">
        <f ca="1">IF(ISBLANK(H131),G131,H131&amp;"*")</f>
        <v/>
      </c>
      <c r="N131" s="55" t="str">
        <f ca="1">IF(ISBLANK(J131),I131,J131&amp;"*")</f>
        <v/>
      </c>
    </row>
    <row r="133" spans="1:14" s="42" customFormat="1" ht="18.75" x14ac:dyDescent="0.3">
      <c r="A133" s="44"/>
      <c r="B133" s="44"/>
      <c r="C133" s="44"/>
      <c r="D133" s="45" t="s">
        <v>78</v>
      </c>
      <c r="E133" s="45" t="str" cm="1">
        <f t="array" aca="1" ref="E133" ca="1">IFERROR(INDEX(list_HRused,7),"Region Not Used")</f>
        <v>Region Not Used</v>
      </c>
      <c r="F133" s="44"/>
      <c r="G133" s="44"/>
      <c r="H133" s="44"/>
      <c r="I133" s="44"/>
      <c r="J133" s="44"/>
      <c r="K133" s="44"/>
      <c r="L133" s="44"/>
      <c r="M133" s="44"/>
      <c r="N133" s="44"/>
    </row>
    <row r="134" spans="1:14" ht="16.5" customHeight="1" x14ac:dyDescent="0.35">
      <c r="D134" s="30"/>
      <c r="E134" s="93" t="s">
        <v>68</v>
      </c>
      <c r="F134" s="93" t="s">
        <v>67</v>
      </c>
      <c r="G134" s="181" t="s">
        <v>69</v>
      </c>
      <c r="H134" s="181"/>
      <c r="I134" s="181"/>
      <c r="J134" s="181"/>
      <c r="K134" s="181"/>
      <c r="L134" s="52" t="s">
        <v>44</v>
      </c>
      <c r="M134" s="52"/>
      <c r="N134" s="52"/>
    </row>
    <row r="135" spans="1:14" ht="16.5" customHeight="1" x14ac:dyDescent="0.3">
      <c r="D135" s="29" t="s">
        <v>44</v>
      </c>
      <c r="E135" s="37" t="str">
        <f ca="1">IF(E133="Region Not Used","",INDEX('Default Values'!$B$6:$B$15,MATCH('Water System Inputs'!E133,'Default Values'!$A$6:$A$15,0)))</f>
        <v/>
      </c>
      <c r="F135" s="43"/>
      <c r="G135" s="178"/>
      <c r="H135" s="179"/>
      <c r="I135" s="179"/>
      <c r="J135" s="179"/>
      <c r="K135" s="180"/>
      <c r="L135" s="40" t="str">
        <f ca="1">IF(OR(F135="Use Default Supply",LEN(F135)=0),E135,F135&amp;"*")</f>
        <v/>
      </c>
      <c r="M135" s="42"/>
      <c r="N135" s="42"/>
    </row>
    <row r="137" spans="1:14" x14ac:dyDescent="0.25">
      <c r="D137" s="33" t="s">
        <v>82</v>
      </c>
    </row>
    <row r="138" spans="1:14" ht="45" x14ac:dyDescent="0.25">
      <c r="A138" s="32" t="s">
        <v>34</v>
      </c>
      <c r="B138" s="32" t="s">
        <v>71</v>
      </c>
      <c r="C138" s="32" t="s">
        <v>4</v>
      </c>
      <c r="D138" s="93" t="s">
        <v>64</v>
      </c>
      <c r="E138" s="52" t="str">
        <f ca="1">"Default Assumptions for:"&amp;CHAR(10)&amp;IF(AND(F135&lt;&gt;"",F135&lt;&gt;"Use Default Supply"),F135,E135)</f>
        <v xml:space="preserve">Default Assumptions for:
</v>
      </c>
      <c r="F138" s="93" t="s">
        <v>67</v>
      </c>
      <c r="G138" s="52" t="s">
        <v>110</v>
      </c>
      <c r="H138" s="52" t="s">
        <v>111</v>
      </c>
      <c r="I138" s="52" t="s">
        <v>103</v>
      </c>
      <c r="J138" s="52" t="s">
        <v>104</v>
      </c>
      <c r="K138" s="93" t="s">
        <v>69</v>
      </c>
      <c r="L138" s="93" t="s">
        <v>101</v>
      </c>
      <c r="M138" s="52" t="s">
        <v>102</v>
      </c>
      <c r="N138" s="52" t="s">
        <v>105</v>
      </c>
    </row>
    <row r="139" spans="1:14" x14ac:dyDescent="0.25">
      <c r="A139" s="32" t="str">
        <f ca="1">E133</f>
        <v>Region Not Used</v>
      </c>
      <c r="B139" s="32" t="str">
        <f ca="1">IF(AND(F135&lt;&gt;"",F135&lt;&gt;"Use Default Supply"),F135,E135)</f>
        <v/>
      </c>
      <c r="C139" s="32" t="s">
        <v>10</v>
      </c>
      <c r="D139" t="s">
        <v>185</v>
      </c>
      <c r="E139" s="37" t="str" cm="1">
        <f t="array" aca="1" ref="E139" ca="1">IFERROR(INDEX(table_options[Component Options],MATCH(1,(table_options[Sector]='Water System Inputs'!C139)*(table_options[Supply]='Water System Inputs'!B139)*(table_options[Component]='Water System Inputs'!D139),0)),"")</f>
        <v/>
      </c>
      <c r="F139" s="43"/>
      <c r="G139" s="39" t="str" cm="1">
        <f t="array" aca="1" ref="G139" ca="1">IF($A139="Region Not Used","",IF(SUBSTITUTE(L139,"*","")="None",0,INDEX('Default EI Values'!$F$2:$F$951,_xlfn.IFNA(MATCH(1,('Default EI Values'!$A$2:$A$951=$C139)*('Default EI Values'!$B$2:$B$951=$A139)*('Default EI Values'!$C$2:$C$951=SUBSTITUTE($B139,"*",""))*('Default EI Values'!$D$2:$D$951=$D139)*('Default EI Values'!$E$2:$E$951=SUBSTITUTE($L139,"*","")),0),MATCH(1,('Default EI Values'!$A$2:$A$951=$C139)*('Default EI Values'!$B$2:$B$951="Any")*('Default EI Values'!$C$2:$C$951=SUBSTITUTE($B139,"*",""))*('Default EI Values'!$D$2:$D$951=$D139)*('Default EI Values'!$E$2:$E$951=SUBSTITUTE($L139,"*","")),0)))))</f>
        <v/>
      </c>
      <c r="H139" s="115"/>
      <c r="I139" s="53" t="str">
        <f ca="1">IF($A139="Region Not Used","",IF(L139="None",0,INDEX('Default Values'!$B$72:$B$85,MATCH(B139,'Default Values'!$A$72:$A$85,0))))</f>
        <v/>
      </c>
      <c r="J139" s="54"/>
      <c r="K139" s="84"/>
      <c r="L139" s="40" t="str">
        <f t="shared" ref="L139:L144" ca="1" si="12">IF(OR(F139="Use Default Option",F139="No Override Available",LEN(F139)=0),E139,F139&amp;"*")</f>
        <v/>
      </c>
      <c r="M139" s="40" t="str">
        <f ca="1">IF(ISBLANK(H139),G139,H139&amp;"*")</f>
        <v/>
      </c>
      <c r="N139" s="55" t="str">
        <f ca="1">IF(ISBLANK(J139),I139,J139&amp;"*")</f>
        <v/>
      </c>
    </row>
    <row r="140" spans="1:14" x14ac:dyDescent="0.25">
      <c r="A140" s="32" t="str">
        <f ca="1">E133</f>
        <v>Region Not Used</v>
      </c>
      <c r="B140" s="32" t="str">
        <f ca="1">IF(AND(F135&lt;&gt;"",F135&lt;&gt;"Use Default Supply"),F135,E135)</f>
        <v/>
      </c>
      <c r="C140" s="32" t="s">
        <v>10</v>
      </c>
      <c r="D140" t="s">
        <v>186</v>
      </c>
      <c r="E140" s="37" t="str" cm="1">
        <f t="array" aca="1" ref="E140" ca="1">IFERROR(INDEX(table_options[Component Options],MATCH(1,(table_options[Sector]='Water System Inputs'!C140)*(table_options[Supply]='Water System Inputs'!B140)*(table_options[Component]='Water System Inputs'!D140),0)),"")</f>
        <v/>
      </c>
      <c r="F140" s="43"/>
      <c r="G140" s="39" t="str" cm="1">
        <f t="array" aca="1" ref="G140" ca="1">IF($A140="Region Not Used","",IF(SUBSTITUTE(L140,"*","")="None",0,INDEX('Default EI Values'!$F$2:$F$951,_xlfn.IFNA(MATCH(1,('Default EI Values'!$A$2:$A$951=$C140)*('Default EI Values'!$B$2:$B$951=$A140)*('Default EI Values'!$C$2:$C$951=SUBSTITUTE($B140,"*",""))*('Default EI Values'!$D$2:$D$951=$D140)*('Default EI Values'!$E$2:$E$951=SUBSTITUTE($L140,"*","")),0),MATCH(1,('Default EI Values'!$A$2:$A$951=$C140)*('Default EI Values'!$B$2:$B$951="Any")*('Default EI Values'!$C$2:$C$951=SUBSTITUTE($B140,"*",""))*('Default EI Values'!$D$2:$D$951=$D140)*('Default EI Values'!$E$2:$E$951=SUBSTITUTE($L140,"*","")),0)))))</f>
        <v/>
      </c>
      <c r="H140" s="115"/>
      <c r="I140" s="53" t="str">
        <f ca="1">IF($A140="Region Not Used","",IF(L140="None",0,INDEX('Default Values'!$B$72:$B$85,MATCH(D140,'Default Values'!$A$72:$A$85,0))))</f>
        <v/>
      </c>
      <c r="J140" s="54"/>
      <c r="K140" s="84"/>
      <c r="L140" s="40" t="str">
        <f t="shared" ca="1" si="12"/>
        <v/>
      </c>
      <c r="M140" s="40" t="str">
        <f ca="1">IF(ISBLANK(H140),G140,H140&amp;"*")</f>
        <v/>
      </c>
      <c r="N140" s="55" t="str">
        <f ca="1">IF(ISBLANK(J140),I140,J140&amp;"*")</f>
        <v/>
      </c>
    </row>
    <row r="141" spans="1:14" x14ac:dyDescent="0.25">
      <c r="A141" s="32" t="str">
        <f ca="1">E133</f>
        <v>Region Not Used</v>
      </c>
      <c r="B141" s="32" t="str">
        <f ca="1">IF(AND(F135&lt;&gt;"",F135&lt;&gt;"Use Default Supply"),F135,E135)</f>
        <v/>
      </c>
      <c r="C141" s="32" t="s">
        <v>10</v>
      </c>
      <c r="D141" t="s">
        <v>187</v>
      </c>
      <c r="E141" s="37" t="str" cm="1">
        <f t="array" aca="1" ref="E141" ca="1">IFERROR(INDEX(table_options[Component Options],MATCH(1,(table_options[Sector]='Water System Inputs'!C141)*(table_options[Supply]='Water System Inputs'!B141)*(table_options[Component]='Water System Inputs'!D141),0)),"")</f>
        <v/>
      </c>
      <c r="F141" s="43"/>
      <c r="G141" s="39" t="str" cm="1">
        <f t="array" aca="1" ref="G141" ca="1">IF($A141="Region Not Used","",IF(SUBSTITUTE(L141,"*","")="None",0,INDEX('Default EI Values'!$F$2:$F$951,_xlfn.IFNA(MATCH(1,('Default EI Values'!$B$2:$B$951=$A141)*('Default EI Values'!$C$2:$C$951=SUBSTITUTE($B141,"*",""))*('Default EI Values'!$D$2:$D$951=$D141)*('Default EI Values'!$E$2:$E$951=SUBSTITUTE($L141,"*","")),0),_xlfn.IFNA(MATCH(1,('Default EI Values'!$B$2:$B$951="Any")*('Default EI Values'!$C$2:$C$951=SUBSTITUTE($B141,"*",""))*('Default EI Values'!$D$2:$D$951=$D141)*('Default EI Values'!$E$2:$E$951=SUBSTITUTE($L141,"*","")),0),MATCH(1,('Default EI Values'!$B$2:$B$951="Any")*('Default EI Values'!$C$2:$C$951=SUBSTITUTE($B141,"*",""))*('Default EI Values'!$D$2:$D$951=$D141)*('Default EI Values'!$E$2:$E$951=SUBSTITUTE($L141,"*","")&amp;" - "&amp;SUBSTITUTE($L142,"*","")),0))))))</f>
        <v/>
      </c>
      <c r="H141" s="115"/>
      <c r="I141" s="53" t="str">
        <f ca="1">IF($A141="Region Not Used","",IF(L141="None",0,INDEX('Default Values'!$B$72:$B$85,MATCH(D141,'Default Values'!$A$72:$A$85,0))))</f>
        <v/>
      </c>
      <c r="J141" s="54"/>
      <c r="K141" s="84"/>
      <c r="L141" s="40" t="str">
        <f t="shared" ca="1" si="12"/>
        <v/>
      </c>
      <c r="M141" s="40" t="str">
        <f ca="1">IF(ISBLANK(H141),G141,H141&amp;"*")</f>
        <v/>
      </c>
      <c r="N141" s="55" t="str">
        <f ca="1">IF(ISBLANK(J141),I141,J141&amp;"*")</f>
        <v/>
      </c>
    </row>
    <row r="142" spans="1:14" x14ac:dyDescent="0.25">
      <c r="A142" s="32" t="str">
        <f ca="1">E133</f>
        <v>Region Not Used</v>
      </c>
      <c r="B142" s="32" t="str">
        <f ca="1">IF(AND(F135&lt;&gt;"",F135&lt;&gt;"Use Default Supply"),F135,E135)</f>
        <v/>
      </c>
      <c r="C142" s="32" t="s">
        <v>10</v>
      </c>
      <c r="D142" s="34" t="s">
        <v>40</v>
      </c>
      <c r="E142" s="37" t="str">
        <f ca="1">IF(E141="Urban Potable Distribution",IFERROR(INDEX('Default Values'!$B$56:$B$65,MATCH(A142,'Default Values'!$A$56:$A$65,0)),""),"")</f>
        <v/>
      </c>
      <c r="F142" s="43"/>
      <c r="G142" s="182" t="s">
        <v>106</v>
      </c>
      <c r="H142" s="183"/>
      <c r="I142" s="183"/>
      <c r="J142" s="184"/>
      <c r="K142" s="84"/>
      <c r="L142" s="40" t="str">
        <f t="shared" ca="1" si="12"/>
        <v/>
      </c>
      <c r="M142" s="40"/>
      <c r="N142" s="47"/>
    </row>
    <row r="143" spans="1:14" x14ac:dyDescent="0.25">
      <c r="A143" s="32" t="str">
        <f ca="1">E133</f>
        <v>Region Not Used</v>
      </c>
      <c r="B143" s="32" t="str">
        <f ca="1">IF(AND(F135&lt;&gt;"",F135&lt;&gt;"Use Default Supply"),F135,E135)</f>
        <v/>
      </c>
      <c r="C143" s="32" t="s">
        <v>10</v>
      </c>
      <c r="D143" t="s">
        <v>48</v>
      </c>
      <c r="E143" s="37" t="str" cm="1">
        <f t="array" aca="1" ref="E143" ca="1">IFERROR(INDEX(table_options[Component Options],MATCH(1,(table_options[Sector]='Water System Inputs'!C143)*(table_options[Supply]='Water System Inputs'!B143)*(table_options[Component]='Water System Inputs'!D143),0)),"")</f>
        <v/>
      </c>
      <c r="F143" s="43"/>
      <c r="G143" s="39" t="str" cm="1">
        <f t="array" aca="1" ref="G143" ca="1">IF($A143="Region Not Used","",IF(SUBSTITUTE(L143,"*","")="None",0,INDEX('Default EI Values'!$F$2:$F$951,_xlfn.IFNA(MATCH(1,('Default EI Values'!$A$2:$A$951=$C143)*('Default EI Values'!$B$2:$B$951=$A143)*('Default EI Values'!$C$2:$C$951=SUBSTITUTE($B143,"*",""))*('Default EI Values'!$D$2:$D$951=$D143)*('Default EI Values'!$E$2:$E$951=SUBSTITUTE($L143,"*","")),0),MATCH(1,('Default EI Values'!$A$2:$A$951=$C143)*('Default EI Values'!$B$2:$B$951="Any")*('Default EI Values'!$C$2:$C$951=SUBSTITUTE($B143,"*",""))*('Default EI Values'!$D$2:$D$951=$D143)*('Default EI Values'!$E$2:$E$951=SUBSTITUTE($L143,"*","")),0)))))</f>
        <v/>
      </c>
      <c r="H143" s="115"/>
      <c r="I143" s="53" t="str">
        <f ca="1">IF($A143="Region Not Used","",IF(L143="None",0,INDEX('Default Values'!$B$72:$B$85,MATCH(D143,'Default Values'!$A$72:$A$85,0))))</f>
        <v/>
      </c>
      <c r="J143" s="54"/>
      <c r="K143" s="84"/>
      <c r="L143" s="40" t="str">
        <f t="shared" ca="1" si="12"/>
        <v/>
      </c>
      <c r="M143" s="40" t="str">
        <f ca="1">IF(ISBLANK(H143),G143,H143&amp;"*")</f>
        <v/>
      </c>
      <c r="N143" s="55" t="str">
        <f ca="1">IF(ISBLANK(J143),I143,J143&amp;"*")</f>
        <v/>
      </c>
    </row>
    <row r="144" spans="1:14" x14ac:dyDescent="0.25">
      <c r="A144" s="32" t="str">
        <f ca="1">E133</f>
        <v>Region Not Used</v>
      </c>
      <c r="B144" s="32" t="str">
        <f ca="1">IF(AND(F135&lt;&gt;"",F135&lt;&gt;"Use Default Supply"),F135,E135)</f>
        <v/>
      </c>
      <c r="C144" s="32" t="s">
        <v>10</v>
      </c>
      <c r="D144" t="s">
        <v>62</v>
      </c>
      <c r="E144" s="37" t="str" cm="1">
        <f t="array" aca="1" ref="E144" ca="1">IFERROR(INDEX(table_options[Component Options],MATCH(1,(table_options[Sector]='Water System Inputs'!C144)*(table_options[Supply]='Water System Inputs'!B144)*(table_options[Component]='Water System Inputs'!D144),0)),"")</f>
        <v/>
      </c>
      <c r="F144" s="43"/>
      <c r="G144" s="39" t="str" cm="1">
        <f t="array" aca="1" ref="G144" ca="1">IF($A144="Region Not Used","",IF(SUBSTITUTE(L144,"*","")="None",0,INDEX('Default EI Values'!$F$2:$F$951,_xlfn.IFNA(MATCH(1,('Default EI Values'!$A$2:$A$951=$C144)*('Default EI Values'!$B$2:$B$951=$A144)*('Default EI Values'!$C$2:$C$951=SUBSTITUTE($B144,"*",""))*('Default EI Values'!$D$2:$D$951=$D144)*('Default EI Values'!$E$2:$E$951=SUBSTITUTE($L144,"*","")),0),MATCH(1,('Default EI Values'!$A$2:$A$951=$C144)*('Default EI Values'!$B$2:$B$951="Any")*('Default EI Values'!$C$2:$C$951=SUBSTITUTE($B144,"*",""))*('Default EI Values'!$D$2:$D$951=$D144)*('Default EI Values'!$E$2:$E$951=SUBSTITUTE($L144,"*","")),0)))))</f>
        <v/>
      </c>
      <c r="H144" s="115"/>
      <c r="I144" s="53" t="str">
        <f ca="1">IF($A144="Region Not Used","",IF(L144="None",0,INDEX('Default Values'!$B$72:$B$85,MATCH(D144,'Default Values'!$A$72:$A$85,0))))</f>
        <v/>
      </c>
      <c r="J144" s="54"/>
      <c r="K144" s="84"/>
      <c r="L144" s="40" t="str">
        <f t="shared" ca="1" si="12"/>
        <v/>
      </c>
      <c r="M144" s="40" t="str">
        <f ca="1">IF(ISBLANK(H144),G144,H144&amp;"*")</f>
        <v/>
      </c>
      <c r="N144" s="55" t="str">
        <f ca="1">IF(ISBLANK(J144),I144,J144&amp;"*")</f>
        <v/>
      </c>
    </row>
    <row r="145" spans="1:14" x14ac:dyDescent="0.25">
      <c r="B145" s="32"/>
      <c r="C145" s="32"/>
    </row>
    <row r="146" spans="1:14" x14ac:dyDescent="0.25">
      <c r="D146" s="33" t="s">
        <v>83</v>
      </c>
    </row>
    <row r="147" spans="1:14" ht="45" x14ac:dyDescent="0.25">
      <c r="A147" s="32" t="s">
        <v>34</v>
      </c>
      <c r="B147" s="32" t="s">
        <v>71</v>
      </c>
      <c r="C147" s="32" t="s">
        <v>4</v>
      </c>
      <c r="D147" s="93" t="s">
        <v>64</v>
      </c>
      <c r="E147" s="52" t="str">
        <f ca="1">"Default Assumptions for:"&amp;CHAR(10)&amp;IF(AND(F135&lt;&gt;"",F135&lt;&gt;"Use Default Supply"),F135,E135)</f>
        <v xml:space="preserve">Default Assumptions for:
</v>
      </c>
      <c r="F147" s="93" t="s">
        <v>67</v>
      </c>
      <c r="G147" s="52" t="s">
        <v>100</v>
      </c>
      <c r="H147" s="52" t="s">
        <v>111</v>
      </c>
      <c r="I147" s="52" t="s">
        <v>103</v>
      </c>
      <c r="J147" s="52" t="s">
        <v>104</v>
      </c>
      <c r="K147" s="93" t="s">
        <v>69</v>
      </c>
      <c r="L147" s="93" t="s">
        <v>101</v>
      </c>
      <c r="M147" s="52" t="s">
        <v>102</v>
      </c>
      <c r="N147" s="52" t="s">
        <v>105</v>
      </c>
    </row>
    <row r="148" spans="1:14" x14ac:dyDescent="0.25">
      <c r="A148" s="32" t="str">
        <f ca="1">E133</f>
        <v>Region Not Used</v>
      </c>
      <c r="B148" s="32" t="str">
        <f ca="1">IF(AND(F135&lt;&gt;"",F135&lt;&gt;"Use Default Supply"),F135,E135)</f>
        <v/>
      </c>
      <c r="C148" s="32" t="s">
        <v>11</v>
      </c>
      <c r="D148" t="s">
        <v>185</v>
      </c>
      <c r="E148" s="37" t="str" cm="1">
        <f t="array" aca="1" ref="E148" ca="1">IFERROR(INDEX(table_options[Component Options],MATCH(1,(table_options[Sector]='Water System Inputs'!C148)*(table_options[Supply]='Water System Inputs'!B148)*(table_options[Component]='Water System Inputs'!D148),0)),"")</f>
        <v/>
      </c>
      <c r="F148" s="43"/>
      <c r="G148" s="39" t="str" cm="1">
        <f t="array" aca="1" ref="G148" ca="1">IF($A148="Region Not Used","",IF(SUBSTITUTE(L148,"*","")="None",0,INDEX('Default EI Values'!$F$2:$F$951,_xlfn.IFNA(MATCH(1,('Default EI Values'!$A$2:$A$951=$C148)*('Default EI Values'!$B$2:$B$951=$A148)*('Default EI Values'!$C$2:$C$951=SUBSTITUTE($B148,"*",""))*('Default EI Values'!$D$2:$D$951=$D148)*('Default EI Values'!$E$2:$E$951=SUBSTITUTE($L148,"*","")),0),MATCH(1,('Default EI Values'!$A$2:$A$951=$C148)*('Default EI Values'!$B$2:$B$951="Any")*('Default EI Values'!$C$2:$C$951=SUBSTITUTE($B148,"*",""))*('Default EI Values'!$D$2:$D$951=$D148)*('Default EI Values'!$E$2:$E$951=SUBSTITUTE($L148,"*","")),0)))))</f>
        <v/>
      </c>
      <c r="H148" s="115"/>
      <c r="I148" s="53" t="str">
        <f ca="1">IF($A148="Region Not Used","",IF(L148="None",0,INDEX('Default Values'!$B$72:$B$85,MATCH(B148,'Default Values'!$A$72:$A$85,0))))</f>
        <v/>
      </c>
      <c r="J148" s="54"/>
      <c r="K148" s="84"/>
      <c r="L148" s="40" t="str">
        <f t="shared" ref="L148:L152" ca="1" si="13">IF(OR(F148="Use Default Option",F148="No Override Available",LEN(F148)=0),E148,F148&amp;"*")</f>
        <v/>
      </c>
      <c r="M148" s="40" t="str">
        <f ca="1">IF(ISBLANK(H148),G148,H148&amp;"*")</f>
        <v/>
      </c>
      <c r="N148" s="55" t="str">
        <f ca="1">IF(ISBLANK(J148),I148,J148&amp;"*")</f>
        <v/>
      </c>
    </row>
    <row r="149" spans="1:14" x14ac:dyDescent="0.25">
      <c r="A149" s="32" t="str">
        <f ca="1">E133</f>
        <v>Region Not Used</v>
      </c>
      <c r="B149" s="32" t="str">
        <f ca="1">IF(AND(F135&lt;&gt;"",F135&lt;&gt;"Use Default Supply"),F135,E135)</f>
        <v/>
      </c>
      <c r="C149" s="32" t="s">
        <v>11</v>
      </c>
      <c r="D149" t="s">
        <v>186</v>
      </c>
      <c r="E149" s="37" t="str" cm="1">
        <f t="array" aca="1" ref="E149" ca="1">IFERROR(INDEX(table_options[Component Options],MATCH(1,(table_options[Sector]='Water System Inputs'!C149)*(table_options[Supply]='Water System Inputs'!B149)*(table_options[Component]='Water System Inputs'!D149),0)),"")</f>
        <v/>
      </c>
      <c r="F149" s="43"/>
      <c r="G149" s="39" t="str" cm="1">
        <f t="array" aca="1" ref="G149" ca="1">IF($A149="Region Not Used","",IF(OR(SUBSTITUTE(L149,"*","")="None",SUBSTITUTE(L149,"*","")="User-Entered Water Treatment"),0,INDEX('Default EI Values'!$F$2:$F$951,_xlfn.IFNA(MATCH(1,('Default EI Values'!$A$2:$A$951=$C149)*('Default EI Values'!$B$2:$B$951=$A149)*('Default EI Values'!$C$2:$C$951=SUBSTITUTE($B149,"*",""))*('Default EI Values'!$D$2:$D$951=$D149)*('Default EI Values'!$E$2:$E$951=SUBSTITUTE($L149,"*","")),0),MATCH(1,('Default EI Values'!$A$2:$A$951=$C149)*('Default EI Values'!$B$2:$B$951="Any")*('Default EI Values'!$C$2:$C$951=SUBSTITUTE($B149,"*",""))*('Default EI Values'!$D$2:$D$951=$D149)*('Default EI Values'!$E$2:$E$951=SUBSTITUTE($L149,"*","")),0)))))</f>
        <v/>
      </c>
      <c r="H149" s="115"/>
      <c r="I149" s="53" t="str">
        <f ca="1">IF($A149="Region Not Used","",IF(L149="None",0,INDEX('Default Values'!$B$72:$B$85,MATCH(D149,'Default Values'!$A$72:$A$85,0))))</f>
        <v/>
      </c>
      <c r="J149" s="54"/>
      <c r="K149" s="84"/>
      <c r="L149" s="40" t="str">
        <f t="shared" ca="1" si="13"/>
        <v/>
      </c>
      <c r="M149" s="40" t="str">
        <f ca="1">IF(ISBLANK(H149),G149,H149&amp;"*")</f>
        <v/>
      </c>
      <c r="N149" s="55" t="str">
        <f ca="1">IF(ISBLANK(J149),I149,J149&amp;"*")</f>
        <v/>
      </c>
    </row>
    <row r="150" spans="1:14" x14ac:dyDescent="0.25">
      <c r="A150" s="32" t="str">
        <f ca="1">E133</f>
        <v>Region Not Used</v>
      </c>
      <c r="B150" s="32" t="str">
        <f ca="1">IF(AND(F135&lt;&gt;"",F135&lt;&gt;"Use Default Supply"),F135,E135)</f>
        <v/>
      </c>
      <c r="C150" s="32" t="s">
        <v>11</v>
      </c>
      <c r="D150" t="s">
        <v>187</v>
      </c>
      <c r="E150" s="37" t="str" cm="1">
        <f t="array" aca="1" ref="E150" ca="1">IFERROR(INDEX(table_options[Component Options],MATCH(1,(table_options[Sector]='Water System Inputs'!C150)*(table_options[Supply]='Water System Inputs'!B150)*(table_options[Component]='Water System Inputs'!D150),0)),"")</f>
        <v/>
      </c>
      <c r="F150" s="43"/>
      <c r="G150" s="39" t="str" cm="1">
        <f t="array" aca="1" ref="G150" ca="1">IF($A150="Region Not Used","",IF(SUBSTITUTE(L150,"*","")="None",0,INDEX('Default EI Values'!$F$2:$F$951,_xlfn.IFNA(MATCH(1,('Default EI Values'!$A$2:$A$951=$C150)*('Default EI Values'!$B$2:$B$951=$A150)*('Default EI Values'!$C$2:$C$951=SUBSTITUTE($B150,"*",""))*('Default EI Values'!$D$2:$D$951=$D150)*('Default EI Values'!$E$2:$E$951=SUBSTITUTE($L150,"*","")),0),MATCH(1,('Default EI Values'!$A$2:$A$951=$C150)*('Default EI Values'!$B$2:$B$951="Any")*('Default EI Values'!$C$2:$C$951=SUBSTITUTE($B150,"*",""))*('Default EI Values'!$D$2:$D$951=$D150)*('Default EI Values'!$E$2:$E$951=SUBSTITUTE($L150,"*","")),0)))))</f>
        <v/>
      </c>
      <c r="H150" s="115"/>
      <c r="I150" s="53" t="str">
        <f ca="1">IF($A150="Region Not Used","",IF(L150="None",0,INDEX('Default Values'!$B$72:$B$85,MATCH(D150,'Default Values'!$A$72:$A$85,0))))</f>
        <v/>
      </c>
      <c r="J150" s="54"/>
      <c r="K150" s="84"/>
      <c r="L150" s="40" t="str">
        <f t="shared" ca="1" si="13"/>
        <v/>
      </c>
      <c r="M150" s="40" t="str">
        <f ca="1">IF(ISBLANK(H150),G150,H150&amp;"*")</f>
        <v/>
      </c>
      <c r="N150" s="55" t="str">
        <f ca="1">IF(ISBLANK(J150),I150,J150&amp;"*")</f>
        <v/>
      </c>
    </row>
    <row r="151" spans="1:14" x14ac:dyDescent="0.25">
      <c r="A151" s="32" t="str">
        <f ca="1">E133</f>
        <v>Region Not Used</v>
      </c>
      <c r="B151" s="32" t="str">
        <f ca="1">IF(AND(F135&lt;&gt;"",F135&lt;&gt;"Use Default Supply"),F135,E135)</f>
        <v/>
      </c>
      <c r="C151" s="32" t="s">
        <v>11</v>
      </c>
      <c r="D151" t="s">
        <v>48</v>
      </c>
      <c r="E151" s="37" t="str" cm="1">
        <f t="array" aca="1" ref="E151" ca="1">IFERROR(INDEX(table_options[Component Options],MATCH(1,(table_options[Sector]='Water System Inputs'!C151)*(table_options[Supply]='Water System Inputs'!B151)*(table_options[Component]='Water System Inputs'!D151),0)),"")</f>
        <v/>
      </c>
      <c r="F151" s="43"/>
      <c r="G151" s="39" t="str" cm="1">
        <f t="array" aca="1" ref="G151" ca="1">IF($A151="Region Not Used","",IF(OR(SUBSTITUTE(L151,"*","")="None",SUBSTITUTE(L151,"*","")="User-Entered WW Collection"),0,INDEX('Default EI Values'!$F$2:$F$951,_xlfn.IFNA(MATCH(1,('Default EI Values'!$A$2:$A$951=$C151)*('Default EI Values'!$B$2:$B$951=$A151)*('Default EI Values'!$C$2:$C$951=SUBSTITUTE($B151,"*",""))*('Default EI Values'!$D$2:$D$951=$D151)*('Default EI Values'!$E$2:$E$951=SUBSTITUTE($L151,"*","")),0),MATCH(1,('Default EI Values'!$A$2:$A$951=$C151)*('Default EI Values'!$B$2:$B$951="Any")*('Default EI Values'!$C$2:$C$951=SUBSTITUTE($B151,"*",""))*('Default EI Values'!$D$2:$D$951=$D151)*('Default EI Values'!$E$2:$E$951=SUBSTITUTE($L151,"*","")),0)))))</f>
        <v/>
      </c>
      <c r="H151" s="115"/>
      <c r="I151" s="53" t="str">
        <f ca="1">IF($A151="Region Not Used","",IF(L151="None",0,INDEX('Default Values'!$B$72:$B$85,MATCH(D151,'Default Values'!$A$72:$A$85,0))))</f>
        <v/>
      </c>
      <c r="J151" s="54"/>
      <c r="K151" s="84"/>
      <c r="L151" s="40" t="str">
        <f t="shared" ca="1" si="13"/>
        <v/>
      </c>
      <c r="M151" s="40" t="str">
        <f ca="1">IF(ISBLANK(H151),G151,H151&amp;"*")</f>
        <v/>
      </c>
      <c r="N151" s="55" t="str">
        <f ca="1">IF(ISBLANK(J151),I151,J151&amp;"*")</f>
        <v/>
      </c>
    </row>
    <row r="152" spans="1:14" x14ac:dyDescent="0.25">
      <c r="A152" s="32" t="str">
        <f ca="1">E133</f>
        <v>Region Not Used</v>
      </c>
      <c r="B152" s="32" t="str">
        <f ca="1">IF(AND(F135&lt;&gt;"",F135&lt;&gt;"Use Default Supply"),F135,E135)</f>
        <v/>
      </c>
      <c r="C152" s="32" t="s">
        <v>11</v>
      </c>
      <c r="D152" t="s">
        <v>62</v>
      </c>
      <c r="E152" s="37" t="str" cm="1">
        <f t="array" aca="1" ref="E152" ca="1">IFERROR(INDEX(table_options[Component Options],MATCH(1,(table_options[Sector]='Water System Inputs'!C152)*(table_options[Supply]='Water System Inputs'!B152)*(table_options[Component]='Water System Inputs'!D152),0)),"")</f>
        <v/>
      </c>
      <c r="F152" s="43"/>
      <c r="G152" s="39" t="str" cm="1">
        <f t="array" aca="1" ref="G152" ca="1">IF($A152="Region Not Used","",IF(OR(SUBSTITUTE(L152,"*","")="None",SUBSTITUTE(L152,"*","")="User-Entered WW Treatment"),0,INDEX('Default EI Values'!$F$2:$F$951,_xlfn.IFNA(MATCH(1,('Default EI Values'!$A$2:$A$951=$C152)*('Default EI Values'!$B$2:$B$951=$A152)*('Default EI Values'!$C$2:$C$951=SUBSTITUTE($B152,"*",""))*('Default EI Values'!$D$2:$D$951=$D152)*('Default EI Values'!$E$2:$E$951=SUBSTITUTE($L152,"*","")),0),MATCH(1,('Default EI Values'!$A$2:$A$951=$C152)*('Default EI Values'!$B$2:$B$951="Any")*('Default EI Values'!$C$2:$C$951=SUBSTITUTE($B152,"*",""))*('Default EI Values'!$D$2:$D$951=$D152)*('Default EI Values'!$E$2:$E$951=SUBSTITUTE($L152,"*","")),0)))))</f>
        <v/>
      </c>
      <c r="H152" s="115"/>
      <c r="I152" s="53" t="str">
        <f ca="1">IF($A152="Region Not Used","",IF(L152="None",0,INDEX('Default Values'!$B$72:$B$85,MATCH(D152,'Default Values'!$A$72:$A$85,0))))</f>
        <v/>
      </c>
      <c r="J152" s="54"/>
      <c r="K152" s="84"/>
      <c r="L152" s="40" t="str">
        <f t="shared" ca="1" si="13"/>
        <v/>
      </c>
      <c r="M152" s="40" t="str">
        <f ca="1">IF(ISBLANK(H152),G152,H152&amp;"*")</f>
        <v/>
      </c>
      <c r="N152" s="55" t="str">
        <f ca="1">IF(ISBLANK(J152),I152,J152&amp;"*")</f>
        <v/>
      </c>
    </row>
    <row r="154" spans="1:14" s="42" customFormat="1" ht="18.75" x14ac:dyDescent="0.3">
      <c r="A154" s="44"/>
      <c r="B154" s="44"/>
      <c r="C154" s="44"/>
      <c r="D154" s="45" t="s">
        <v>79</v>
      </c>
      <c r="E154" s="45" t="str" cm="1">
        <f t="array" aca="1" ref="E154" ca="1">IFERROR(INDEX(list_HRused,8),"Region Not Used")</f>
        <v>Region Not Used</v>
      </c>
      <c r="F154" s="44"/>
      <c r="G154" s="44"/>
      <c r="H154" s="44"/>
      <c r="I154" s="44"/>
      <c r="J154" s="44"/>
      <c r="K154" s="44"/>
      <c r="L154" s="44"/>
      <c r="M154" s="44"/>
      <c r="N154" s="44"/>
    </row>
    <row r="155" spans="1:14" ht="16.5" customHeight="1" x14ac:dyDescent="0.35">
      <c r="D155" s="30"/>
      <c r="E155" s="93" t="s">
        <v>68</v>
      </c>
      <c r="F155" s="93" t="s">
        <v>67</v>
      </c>
      <c r="G155" s="181" t="s">
        <v>69</v>
      </c>
      <c r="H155" s="181"/>
      <c r="I155" s="181"/>
      <c r="J155" s="181"/>
      <c r="K155" s="181"/>
      <c r="L155" s="52" t="s">
        <v>44</v>
      </c>
      <c r="M155" s="52"/>
      <c r="N155" s="52"/>
    </row>
    <row r="156" spans="1:14" ht="16.5" customHeight="1" x14ac:dyDescent="0.3">
      <c r="D156" s="29" t="s">
        <v>44</v>
      </c>
      <c r="E156" s="37" t="str">
        <f ca="1">IF(E154="Region Not Used","",INDEX('Default Values'!$B$6:$B$15,MATCH('Water System Inputs'!E154,'Default Values'!$A$6:$A$15,0)))</f>
        <v/>
      </c>
      <c r="F156" s="43"/>
      <c r="G156" s="178"/>
      <c r="H156" s="179"/>
      <c r="I156" s="179"/>
      <c r="J156" s="179"/>
      <c r="K156" s="180"/>
      <c r="L156" s="40" t="str">
        <f ca="1">IF(OR(F156="Use Default Supply",LEN(F156)=0),E156,F156&amp;"*")</f>
        <v/>
      </c>
      <c r="M156" s="42"/>
      <c r="N156" s="42"/>
    </row>
    <row r="158" spans="1:14" x14ac:dyDescent="0.25">
      <c r="D158" s="33" t="s">
        <v>82</v>
      </c>
    </row>
    <row r="159" spans="1:14" ht="45" x14ac:dyDescent="0.25">
      <c r="A159" s="32" t="s">
        <v>34</v>
      </c>
      <c r="B159" s="32" t="s">
        <v>71</v>
      </c>
      <c r="C159" s="32" t="s">
        <v>4</v>
      </c>
      <c r="D159" s="93" t="s">
        <v>64</v>
      </c>
      <c r="E159" s="52" t="str">
        <f ca="1">"Default Assumptions for:"&amp;CHAR(10)&amp;IF(AND(F156&lt;&gt;"",F156&lt;&gt;"Use Default Supply"),F156,E156)</f>
        <v xml:space="preserve">Default Assumptions for:
</v>
      </c>
      <c r="F159" s="93" t="s">
        <v>67</v>
      </c>
      <c r="G159" s="52" t="s">
        <v>110</v>
      </c>
      <c r="H159" s="52" t="s">
        <v>111</v>
      </c>
      <c r="I159" s="52" t="s">
        <v>103</v>
      </c>
      <c r="J159" s="52" t="s">
        <v>104</v>
      </c>
      <c r="K159" s="93" t="s">
        <v>69</v>
      </c>
      <c r="L159" s="93" t="s">
        <v>101</v>
      </c>
      <c r="M159" s="52" t="s">
        <v>102</v>
      </c>
      <c r="N159" s="52" t="s">
        <v>105</v>
      </c>
    </row>
    <row r="160" spans="1:14" x14ac:dyDescent="0.25">
      <c r="A160" s="32" t="str">
        <f ca="1">E154</f>
        <v>Region Not Used</v>
      </c>
      <c r="B160" s="32" t="str">
        <f ca="1">IF(AND(F156&lt;&gt;"",F156&lt;&gt;"Use Default Supply"),F156,E156)</f>
        <v/>
      </c>
      <c r="C160" s="32" t="s">
        <v>10</v>
      </c>
      <c r="D160" t="s">
        <v>185</v>
      </c>
      <c r="E160" s="37" t="str" cm="1">
        <f t="array" aca="1" ref="E160" ca="1">IFERROR(INDEX(table_options[Component Options],MATCH(1,(table_options[Sector]='Water System Inputs'!C160)*(table_options[Supply]='Water System Inputs'!B160)*(table_options[Component]='Water System Inputs'!D160),0)),"")</f>
        <v/>
      </c>
      <c r="F160" s="43"/>
      <c r="G160" s="39" t="str" cm="1">
        <f t="array" aca="1" ref="G160" ca="1">IF($A160="Region Not Used","",IF(SUBSTITUTE(L160,"*","")="None",0,INDEX('Default EI Values'!$F$2:$F$951,_xlfn.IFNA(MATCH(1,('Default EI Values'!$A$2:$A$951=$C160)*('Default EI Values'!$B$2:$B$951=$A160)*('Default EI Values'!$C$2:$C$951=SUBSTITUTE($B160,"*",""))*('Default EI Values'!$D$2:$D$951=$D160)*('Default EI Values'!$E$2:$E$951=SUBSTITUTE($L160,"*","")),0),MATCH(1,('Default EI Values'!$A$2:$A$951=$C160)*('Default EI Values'!$B$2:$B$951="Any")*('Default EI Values'!$C$2:$C$951=SUBSTITUTE($B160,"*",""))*('Default EI Values'!$D$2:$D$951=$D160)*('Default EI Values'!$E$2:$E$951=SUBSTITUTE($L160,"*","")),0)))))</f>
        <v/>
      </c>
      <c r="H160" s="115"/>
      <c r="I160" s="53" t="str">
        <f ca="1">IF($A160="Region Not Used","",IF(L160="None",0,INDEX('Default Values'!$B$72:$B$85,MATCH(B160,'Default Values'!$A$72:$A$85,0))))</f>
        <v/>
      </c>
      <c r="J160" s="54"/>
      <c r="K160" s="84"/>
      <c r="L160" s="40" t="str">
        <f t="shared" ref="L160:L165" ca="1" si="14">IF(OR(F160="Use Default Option",F160="No Override Available",LEN(F160)=0),E160,F160&amp;"*")</f>
        <v/>
      </c>
      <c r="M160" s="40" t="str">
        <f ca="1">IF(ISBLANK(H160),G160,H160&amp;"*")</f>
        <v/>
      </c>
      <c r="N160" s="55" t="str">
        <f ca="1">IF(ISBLANK(J160),I160,J160&amp;"*")</f>
        <v/>
      </c>
    </row>
    <row r="161" spans="1:14" x14ac:dyDescent="0.25">
      <c r="A161" s="32" t="str">
        <f ca="1">E154</f>
        <v>Region Not Used</v>
      </c>
      <c r="B161" s="32" t="str">
        <f ca="1">IF(AND(F156&lt;&gt;"",F156&lt;&gt;"Use Default Supply"),F156,E156)</f>
        <v/>
      </c>
      <c r="C161" s="32" t="s">
        <v>10</v>
      </c>
      <c r="D161" t="s">
        <v>186</v>
      </c>
      <c r="E161" s="37" t="str" cm="1">
        <f t="array" aca="1" ref="E161" ca="1">IFERROR(INDEX(table_options[Component Options],MATCH(1,(table_options[Sector]='Water System Inputs'!C161)*(table_options[Supply]='Water System Inputs'!B161)*(table_options[Component]='Water System Inputs'!D161),0)),"")</f>
        <v/>
      </c>
      <c r="F161" s="43"/>
      <c r="G161" s="39" t="str" cm="1">
        <f t="array" aca="1" ref="G161" ca="1">IF($A161="Region Not Used","",IF(SUBSTITUTE(L161,"*","")="None",0,INDEX('Default EI Values'!$F$2:$F$951,_xlfn.IFNA(MATCH(1,('Default EI Values'!$A$2:$A$951=$C161)*('Default EI Values'!$B$2:$B$951=$A161)*('Default EI Values'!$C$2:$C$951=SUBSTITUTE($B161,"*",""))*('Default EI Values'!$D$2:$D$951=$D161)*('Default EI Values'!$E$2:$E$951=SUBSTITUTE($L161,"*","")),0),MATCH(1,('Default EI Values'!$A$2:$A$951=$C161)*('Default EI Values'!$B$2:$B$951="Any")*('Default EI Values'!$C$2:$C$951=SUBSTITUTE($B161,"*",""))*('Default EI Values'!$D$2:$D$951=$D161)*('Default EI Values'!$E$2:$E$951=SUBSTITUTE($L161,"*","")),0)))))</f>
        <v/>
      </c>
      <c r="H161" s="115"/>
      <c r="I161" s="53" t="str">
        <f ca="1">IF($A161="Region Not Used","",IF(L161="None",0,INDEX('Default Values'!$B$72:$B$85,MATCH(D161,'Default Values'!$A$72:$A$85,0))))</f>
        <v/>
      </c>
      <c r="J161" s="54"/>
      <c r="K161" s="84"/>
      <c r="L161" s="40" t="str">
        <f t="shared" ca="1" si="14"/>
        <v/>
      </c>
      <c r="M161" s="40" t="str">
        <f ca="1">IF(ISBLANK(H161),G161,H161&amp;"*")</f>
        <v/>
      </c>
      <c r="N161" s="55" t="str">
        <f ca="1">IF(ISBLANK(J161),I161,J161&amp;"*")</f>
        <v/>
      </c>
    </row>
    <row r="162" spans="1:14" x14ac:dyDescent="0.25">
      <c r="A162" s="32" t="str">
        <f ca="1">E154</f>
        <v>Region Not Used</v>
      </c>
      <c r="B162" s="32" t="str">
        <f ca="1">IF(AND(F156&lt;&gt;"",F156&lt;&gt;"Use Default Supply"),F156,E156)</f>
        <v/>
      </c>
      <c r="C162" s="32" t="s">
        <v>10</v>
      </c>
      <c r="D162" t="s">
        <v>187</v>
      </c>
      <c r="E162" s="37" t="str" cm="1">
        <f t="array" aca="1" ref="E162" ca="1">IFERROR(INDEX(table_options[Component Options],MATCH(1,(table_options[Sector]='Water System Inputs'!C162)*(table_options[Supply]='Water System Inputs'!B162)*(table_options[Component]='Water System Inputs'!D162),0)),"")</f>
        <v/>
      </c>
      <c r="F162" s="43"/>
      <c r="G162" s="39" t="str" cm="1">
        <f t="array" aca="1" ref="G162" ca="1">IF($A162="Region Not Used","",IF(SUBSTITUTE(L162,"*","")="None",0,INDEX('Default EI Values'!$F$2:$F$951,_xlfn.IFNA(MATCH(1,('Default EI Values'!$B$2:$B$951=$A162)*('Default EI Values'!$C$2:$C$951=SUBSTITUTE($B162,"*",""))*('Default EI Values'!$D$2:$D$951=$D162)*('Default EI Values'!$E$2:$E$951=SUBSTITUTE($L162,"*","")),0),_xlfn.IFNA(MATCH(1,('Default EI Values'!$B$2:$B$951="Any")*('Default EI Values'!$C$2:$C$951=SUBSTITUTE($B162,"*",""))*('Default EI Values'!$D$2:$D$951=$D162)*('Default EI Values'!$E$2:$E$951=SUBSTITUTE($L162,"*","")),0),MATCH(1,('Default EI Values'!$B$2:$B$951="Any")*('Default EI Values'!$C$2:$C$951=SUBSTITUTE($B162,"*",""))*('Default EI Values'!$D$2:$D$951=$D162)*('Default EI Values'!$E$2:$E$951=SUBSTITUTE($L162,"*","")&amp;" - "&amp;SUBSTITUTE($L163,"*","")),0))))))</f>
        <v/>
      </c>
      <c r="H162" s="115"/>
      <c r="I162" s="53" t="str">
        <f ca="1">IF($A162="Region Not Used","",IF(L162="None",0,INDEX('Default Values'!$B$72:$B$85,MATCH(D162,'Default Values'!$A$72:$A$85,0))))</f>
        <v/>
      </c>
      <c r="J162" s="54"/>
      <c r="K162" s="84"/>
      <c r="L162" s="40" t="str">
        <f t="shared" ca="1" si="14"/>
        <v/>
      </c>
      <c r="M162" s="40" t="str">
        <f ca="1">IF(ISBLANK(H162),G162,H162&amp;"*")</f>
        <v/>
      </c>
      <c r="N162" s="55" t="str">
        <f ca="1">IF(ISBLANK(J162),I162,J162&amp;"*")</f>
        <v/>
      </c>
    </row>
    <row r="163" spans="1:14" x14ac:dyDescent="0.25">
      <c r="A163" s="32" t="str">
        <f ca="1">E154</f>
        <v>Region Not Used</v>
      </c>
      <c r="B163" s="32" t="str">
        <f ca="1">IF(AND(F156&lt;&gt;"",F156&lt;&gt;"Use Default Supply"),F156,E156)</f>
        <v/>
      </c>
      <c r="C163" s="32" t="s">
        <v>10</v>
      </c>
      <c r="D163" s="34" t="s">
        <v>40</v>
      </c>
      <c r="E163" s="37" t="str">
        <f ca="1">IF(E162="Urban Potable Distribution",IFERROR(INDEX('Default Values'!$B$56:$B$65,MATCH(A163,'Default Values'!$A$56:$A$65,0)),""),"")</f>
        <v/>
      </c>
      <c r="F163" s="43"/>
      <c r="G163" s="182" t="s">
        <v>106</v>
      </c>
      <c r="H163" s="183"/>
      <c r="I163" s="183"/>
      <c r="J163" s="184"/>
      <c r="K163" s="84"/>
      <c r="L163" s="40" t="str">
        <f t="shared" ca="1" si="14"/>
        <v/>
      </c>
      <c r="M163" s="40"/>
      <c r="N163" s="47"/>
    </row>
    <row r="164" spans="1:14" x14ac:dyDescent="0.25">
      <c r="A164" s="32" t="str">
        <f ca="1">E154</f>
        <v>Region Not Used</v>
      </c>
      <c r="B164" s="32" t="str">
        <f ca="1">IF(AND(F156&lt;&gt;"",F156&lt;&gt;"Use Default Supply"),F156,E156)</f>
        <v/>
      </c>
      <c r="C164" s="32" t="s">
        <v>10</v>
      </c>
      <c r="D164" t="s">
        <v>48</v>
      </c>
      <c r="E164" s="37" t="str" cm="1">
        <f t="array" aca="1" ref="E164" ca="1">IFERROR(INDEX(table_options[Component Options],MATCH(1,(table_options[Sector]='Water System Inputs'!C164)*(table_options[Supply]='Water System Inputs'!B164)*(table_options[Component]='Water System Inputs'!D164),0)),"")</f>
        <v/>
      </c>
      <c r="F164" s="43"/>
      <c r="G164" s="39" t="str" cm="1">
        <f t="array" aca="1" ref="G164" ca="1">IF($A164="Region Not Used","",IF(SUBSTITUTE(L164,"*","")="None",0,INDEX('Default EI Values'!$F$2:$F$951,_xlfn.IFNA(MATCH(1,('Default EI Values'!$A$2:$A$951=$C164)*('Default EI Values'!$B$2:$B$951=$A164)*('Default EI Values'!$C$2:$C$951=SUBSTITUTE($B164,"*",""))*('Default EI Values'!$D$2:$D$951=$D164)*('Default EI Values'!$E$2:$E$951=SUBSTITUTE($L164,"*","")),0),MATCH(1,('Default EI Values'!$A$2:$A$951=$C164)*('Default EI Values'!$B$2:$B$951="Any")*('Default EI Values'!$C$2:$C$951=SUBSTITUTE($B164,"*",""))*('Default EI Values'!$D$2:$D$951=$D164)*('Default EI Values'!$E$2:$E$951=SUBSTITUTE($L164,"*","")),0)))))</f>
        <v/>
      </c>
      <c r="H164" s="115"/>
      <c r="I164" s="53" t="str">
        <f ca="1">IF($A164="Region Not Used","",IF(L164="None",0,INDEX('Default Values'!$B$72:$B$85,MATCH(D164,'Default Values'!$A$72:$A$85,0))))</f>
        <v/>
      </c>
      <c r="J164" s="54"/>
      <c r="K164" s="84"/>
      <c r="L164" s="40" t="str">
        <f t="shared" ca="1" si="14"/>
        <v/>
      </c>
      <c r="M164" s="40" t="str">
        <f ca="1">IF(ISBLANK(H164),G164,H164&amp;"*")</f>
        <v/>
      </c>
      <c r="N164" s="55" t="str">
        <f ca="1">IF(ISBLANK(J164),I164,J164&amp;"*")</f>
        <v/>
      </c>
    </row>
    <row r="165" spans="1:14" x14ac:dyDescent="0.25">
      <c r="A165" s="32" t="str">
        <f ca="1">E154</f>
        <v>Region Not Used</v>
      </c>
      <c r="B165" s="32" t="str">
        <f ca="1">IF(AND(F156&lt;&gt;"",F156&lt;&gt;"Use Default Supply"),F156,E156)</f>
        <v/>
      </c>
      <c r="C165" s="32" t="s">
        <v>10</v>
      </c>
      <c r="D165" t="s">
        <v>62</v>
      </c>
      <c r="E165" s="37" t="str" cm="1">
        <f t="array" aca="1" ref="E165" ca="1">IFERROR(INDEX(table_options[Component Options],MATCH(1,(table_options[Sector]='Water System Inputs'!C165)*(table_options[Supply]='Water System Inputs'!B165)*(table_options[Component]='Water System Inputs'!D165),0)),"")</f>
        <v/>
      </c>
      <c r="F165" s="43"/>
      <c r="G165" s="39" t="str" cm="1">
        <f t="array" aca="1" ref="G165" ca="1">IF($A165="Region Not Used","",IF(SUBSTITUTE(L165,"*","")="None",0,INDEX('Default EI Values'!$F$2:$F$951,_xlfn.IFNA(MATCH(1,('Default EI Values'!$A$2:$A$951=$C165)*('Default EI Values'!$B$2:$B$951=$A165)*('Default EI Values'!$C$2:$C$951=SUBSTITUTE($B165,"*",""))*('Default EI Values'!$D$2:$D$951=$D165)*('Default EI Values'!$E$2:$E$951=SUBSTITUTE($L165,"*","")),0),MATCH(1,('Default EI Values'!$A$2:$A$951=$C165)*('Default EI Values'!$B$2:$B$951="Any")*('Default EI Values'!$C$2:$C$951=SUBSTITUTE($B165,"*",""))*('Default EI Values'!$D$2:$D$951=$D165)*('Default EI Values'!$E$2:$E$951=SUBSTITUTE($L165,"*","")),0)))))</f>
        <v/>
      </c>
      <c r="H165" s="115"/>
      <c r="I165" s="53" t="str">
        <f ca="1">IF($A165="Region Not Used","",IF(L165="None",0,INDEX('Default Values'!$B$72:$B$85,MATCH(D165,'Default Values'!$A$72:$A$85,0))))</f>
        <v/>
      </c>
      <c r="J165" s="54"/>
      <c r="K165" s="84"/>
      <c r="L165" s="40" t="str">
        <f t="shared" ca="1" si="14"/>
        <v/>
      </c>
      <c r="M165" s="40" t="str">
        <f ca="1">IF(ISBLANK(H165),G165,H165&amp;"*")</f>
        <v/>
      </c>
      <c r="N165" s="55" t="str">
        <f ca="1">IF(ISBLANK(J165),I165,J165&amp;"*")</f>
        <v/>
      </c>
    </row>
    <row r="166" spans="1:14" x14ac:dyDescent="0.25">
      <c r="B166" s="32"/>
      <c r="C166" s="32"/>
    </row>
    <row r="167" spans="1:14" x14ac:dyDescent="0.25">
      <c r="D167" s="33" t="s">
        <v>83</v>
      </c>
    </row>
    <row r="168" spans="1:14" ht="45" x14ac:dyDescent="0.25">
      <c r="A168" s="32" t="s">
        <v>34</v>
      </c>
      <c r="B168" s="32" t="s">
        <v>71</v>
      </c>
      <c r="C168" s="32" t="s">
        <v>4</v>
      </c>
      <c r="D168" s="93" t="s">
        <v>64</v>
      </c>
      <c r="E168" s="52" t="str">
        <f ca="1">"Default Assumptions for:"&amp;CHAR(10)&amp;IF(AND(F156&lt;&gt;"",F156&lt;&gt;"Use Default Supply"),F156,E156)</f>
        <v xml:space="preserve">Default Assumptions for:
</v>
      </c>
      <c r="F168" s="93" t="s">
        <v>67</v>
      </c>
      <c r="G168" s="52" t="s">
        <v>100</v>
      </c>
      <c r="H168" s="52" t="s">
        <v>111</v>
      </c>
      <c r="I168" s="52" t="s">
        <v>103</v>
      </c>
      <c r="J168" s="52" t="s">
        <v>104</v>
      </c>
      <c r="K168" s="93" t="s">
        <v>69</v>
      </c>
      <c r="L168" s="93" t="s">
        <v>101</v>
      </c>
      <c r="M168" s="52" t="s">
        <v>102</v>
      </c>
      <c r="N168" s="52" t="s">
        <v>105</v>
      </c>
    </row>
    <row r="169" spans="1:14" x14ac:dyDescent="0.25">
      <c r="A169" s="32" t="str">
        <f ca="1">E154</f>
        <v>Region Not Used</v>
      </c>
      <c r="B169" s="32" t="str">
        <f ca="1">IF(AND(F156&lt;&gt;"",F156&lt;&gt;"Use Default Supply"),F156,E156)</f>
        <v/>
      </c>
      <c r="C169" s="32" t="s">
        <v>11</v>
      </c>
      <c r="D169" t="s">
        <v>185</v>
      </c>
      <c r="E169" s="37" t="str" cm="1">
        <f t="array" aca="1" ref="E169" ca="1">IFERROR(INDEX(table_options[Component Options],MATCH(1,(table_options[Sector]='Water System Inputs'!C169)*(table_options[Supply]='Water System Inputs'!B169)*(table_options[Component]='Water System Inputs'!D169),0)),"")</f>
        <v/>
      </c>
      <c r="F169" s="43"/>
      <c r="G169" s="39" t="str" cm="1">
        <f t="array" aca="1" ref="G169" ca="1">IF($A169="Region Not Used","",IF(SUBSTITUTE(L169,"*","")="None",0,INDEX('Default EI Values'!$F$2:$F$951,_xlfn.IFNA(MATCH(1,('Default EI Values'!$A$2:$A$951=$C169)*('Default EI Values'!$B$2:$B$951=$A169)*('Default EI Values'!$C$2:$C$951=SUBSTITUTE($B169,"*",""))*('Default EI Values'!$D$2:$D$951=$D169)*('Default EI Values'!$E$2:$E$951=SUBSTITUTE($L169,"*","")),0),MATCH(1,('Default EI Values'!$A$2:$A$951=$C169)*('Default EI Values'!$B$2:$B$951="Any")*('Default EI Values'!$C$2:$C$951=SUBSTITUTE($B169,"*",""))*('Default EI Values'!$D$2:$D$951=$D169)*('Default EI Values'!$E$2:$E$951=SUBSTITUTE($L169,"*","")),0)))))</f>
        <v/>
      </c>
      <c r="H169" s="115"/>
      <c r="I169" s="53" t="str">
        <f ca="1">IF($A169="Region Not Used","",IF(L169="None",0,INDEX('Default Values'!$B$72:$B$85,MATCH(B169,'Default Values'!$A$72:$A$85,0))))</f>
        <v/>
      </c>
      <c r="J169" s="54"/>
      <c r="K169" s="84"/>
      <c r="L169" s="40" t="str">
        <f t="shared" ref="L169:L173" ca="1" si="15">IF(OR(F169="Use Default Option",F169="No Override Available",LEN(F169)=0),E169,F169&amp;"*")</f>
        <v/>
      </c>
      <c r="M169" s="40" t="str">
        <f ca="1">IF(ISBLANK(H169),G169,H169&amp;"*")</f>
        <v/>
      </c>
      <c r="N169" s="55" t="str">
        <f ca="1">IF(ISBLANK(J169),I169,J169&amp;"*")</f>
        <v/>
      </c>
    </row>
    <row r="170" spans="1:14" x14ac:dyDescent="0.25">
      <c r="A170" s="32" t="str">
        <f ca="1">E154</f>
        <v>Region Not Used</v>
      </c>
      <c r="B170" s="32" t="str">
        <f ca="1">IF(AND(F156&lt;&gt;"",F156&lt;&gt;"Use Default Supply"),F156,E156)</f>
        <v/>
      </c>
      <c r="C170" s="32" t="s">
        <v>11</v>
      </c>
      <c r="D170" t="s">
        <v>186</v>
      </c>
      <c r="E170" s="37" t="str" cm="1">
        <f t="array" aca="1" ref="E170" ca="1">IFERROR(INDEX(table_options[Component Options],MATCH(1,(table_options[Sector]='Water System Inputs'!C170)*(table_options[Supply]='Water System Inputs'!B170)*(table_options[Component]='Water System Inputs'!D170),0)),"")</f>
        <v/>
      </c>
      <c r="F170" s="43"/>
      <c r="G170" s="39" t="str" cm="1">
        <f t="array" aca="1" ref="G170" ca="1">IF($A170="Region Not Used","",IF(OR(SUBSTITUTE(L170,"*","")="None",SUBSTITUTE(L170,"*","")="User-Entered Water Treatment"),0,INDEX('Default EI Values'!$F$2:$F$951,_xlfn.IFNA(MATCH(1,('Default EI Values'!$A$2:$A$951=$C170)*('Default EI Values'!$B$2:$B$951=$A170)*('Default EI Values'!$C$2:$C$951=SUBSTITUTE($B170,"*",""))*('Default EI Values'!$D$2:$D$951=$D170)*('Default EI Values'!$E$2:$E$951=SUBSTITUTE($L170,"*","")),0),MATCH(1,('Default EI Values'!$A$2:$A$951=$C170)*('Default EI Values'!$B$2:$B$951="Any")*('Default EI Values'!$C$2:$C$951=SUBSTITUTE($B170,"*",""))*('Default EI Values'!$D$2:$D$951=$D170)*('Default EI Values'!$E$2:$E$951=SUBSTITUTE($L170,"*","")),0)))))</f>
        <v/>
      </c>
      <c r="H170" s="115"/>
      <c r="I170" s="53" t="str">
        <f ca="1">IF($A170="Region Not Used","",IF(L170="None",0,INDEX('Default Values'!$B$72:$B$85,MATCH(D170,'Default Values'!$A$72:$A$85,0))))</f>
        <v/>
      </c>
      <c r="J170" s="54"/>
      <c r="K170" s="84"/>
      <c r="L170" s="40" t="str">
        <f t="shared" ca="1" si="15"/>
        <v/>
      </c>
      <c r="M170" s="40" t="str">
        <f ca="1">IF(ISBLANK(H170),G170,H170&amp;"*")</f>
        <v/>
      </c>
      <c r="N170" s="55" t="str">
        <f ca="1">IF(ISBLANK(J170),I170,J170&amp;"*")</f>
        <v/>
      </c>
    </row>
    <row r="171" spans="1:14" x14ac:dyDescent="0.25">
      <c r="A171" s="32" t="str">
        <f ca="1">E154</f>
        <v>Region Not Used</v>
      </c>
      <c r="B171" s="32" t="str">
        <f ca="1">IF(AND(F156&lt;&gt;"",F156&lt;&gt;"Use Default Supply"),F156,E156)</f>
        <v/>
      </c>
      <c r="C171" s="32" t="s">
        <v>11</v>
      </c>
      <c r="D171" t="s">
        <v>187</v>
      </c>
      <c r="E171" s="37" t="str" cm="1">
        <f t="array" aca="1" ref="E171" ca="1">IFERROR(INDEX(table_options[Component Options],MATCH(1,(table_options[Sector]='Water System Inputs'!C171)*(table_options[Supply]='Water System Inputs'!B171)*(table_options[Component]='Water System Inputs'!D171),0)),"")</f>
        <v/>
      </c>
      <c r="F171" s="43"/>
      <c r="G171" s="39" t="str" cm="1">
        <f t="array" aca="1" ref="G171" ca="1">IF($A171="Region Not Used","",IF(SUBSTITUTE(L171,"*","")="None",0,INDEX('Default EI Values'!$F$2:$F$951,_xlfn.IFNA(MATCH(1,('Default EI Values'!$A$2:$A$951=$C171)*('Default EI Values'!$B$2:$B$951=$A171)*('Default EI Values'!$C$2:$C$951=SUBSTITUTE($B171,"*",""))*('Default EI Values'!$D$2:$D$951=$D171)*('Default EI Values'!$E$2:$E$951=SUBSTITUTE($L171,"*","")),0),MATCH(1,('Default EI Values'!$A$2:$A$951=$C171)*('Default EI Values'!$B$2:$B$951="Any")*('Default EI Values'!$C$2:$C$951=SUBSTITUTE($B171,"*",""))*('Default EI Values'!$D$2:$D$951=$D171)*('Default EI Values'!$E$2:$E$951=SUBSTITUTE($L171,"*","")),0)))))</f>
        <v/>
      </c>
      <c r="H171" s="115"/>
      <c r="I171" s="53" t="str">
        <f ca="1">IF($A171="Region Not Used","",IF(L171="None",0,INDEX('Default Values'!$B$72:$B$85,MATCH(D171,'Default Values'!$A$72:$A$85,0))))</f>
        <v/>
      </c>
      <c r="J171" s="54"/>
      <c r="K171" s="84"/>
      <c r="L171" s="40" t="str">
        <f t="shared" ca="1" si="15"/>
        <v/>
      </c>
      <c r="M171" s="40" t="str">
        <f ca="1">IF(ISBLANK(H171),G171,H171&amp;"*")</f>
        <v/>
      </c>
      <c r="N171" s="55" t="str">
        <f ca="1">IF(ISBLANK(J171),I171,J171&amp;"*")</f>
        <v/>
      </c>
    </row>
    <row r="172" spans="1:14" x14ac:dyDescent="0.25">
      <c r="A172" s="32" t="str">
        <f ca="1">E154</f>
        <v>Region Not Used</v>
      </c>
      <c r="B172" s="32" t="str">
        <f ca="1">IF(AND(F156&lt;&gt;"",F156&lt;&gt;"Use Default Supply"),F156,E156)</f>
        <v/>
      </c>
      <c r="C172" s="32" t="s">
        <v>11</v>
      </c>
      <c r="D172" t="s">
        <v>48</v>
      </c>
      <c r="E172" s="37" t="str" cm="1">
        <f t="array" aca="1" ref="E172" ca="1">IFERROR(INDEX(table_options[Component Options],MATCH(1,(table_options[Sector]='Water System Inputs'!C172)*(table_options[Supply]='Water System Inputs'!B172)*(table_options[Component]='Water System Inputs'!D172),0)),"")</f>
        <v/>
      </c>
      <c r="F172" s="43"/>
      <c r="G172" s="39" t="str" cm="1">
        <f t="array" aca="1" ref="G172" ca="1">IF($A172="Region Not Used","",IF(OR(SUBSTITUTE(L172,"*","")="None",SUBSTITUTE(L172,"*","")="User-Entered WW Collection"),0,INDEX('Default EI Values'!$F$2:$F$951,_xlfn.IFNA(MATCH(1,('Default EI Values'!$A$2:$A$951=$C172)*('Default EI Values'!$B$2:$B$951=$A172)*('Default EI Values'!$C$2:$C$951=SUBSTITUTE($B172,"*",""))*('Default EI Values'!$D$2:$D$951=$D172)*('Default EI Values'!$E$2:$E$951=SUBSTITUTE($L172,"*","")),0),MATCH(1,('Default EI Values'!$A$2:$A$951=$C172)*('Default EI Values'!$B$2:$B$951="Any")*('Default EI Values'!$C$2:$C$951=SUBSTITUTE($B172,"*",""))*('Default EI Values'!$D$2:$D$951=$D172)*('Default EI Values'!$E$2:$E$951=SUBSTITUTE($L172,"*","")),0)))))</f>
        <v/>
      </c>
      <c r="H172" s="115"/>
      <c r="I172" s="53" t="str">
        <f ca="1">IF($A172="Region Not Used","",IF(L172="None",0,INDEX('Default Values'!$B$72:$B$85,MATCH(D172,'Default Values'!$A$72:$A$85,0))))</f>
        <v/>
      </c>
      <c r="J172" s="54"/>
      <c r="K172" s="84"/>
      <c r="L172" s="40" t="str">
        <f t="shared" ca="1" si="15"/>
        <v/>
      </c>
      <c r="M172" s="40" t="str">
        <f ca="1">IF(ISBLANK(H172),G172,H172&amp;"*")</f>
        <v/>
      </c>
      <c r="N172" s="55" t="str">
        <f ca="1">IF(ISBLANK(J172),I172,J172&amp;"*")</f>
        <v/>
      </c>
    </row>
    <row r="173" spans="1:14" x14ac:dyDescent="0.25">
      <c r="A173" s="32" t="str">
        <f ca="1">E154</f>
        <v>Region Not Used</v>
      </c>
      <c r="B173" s="32" t="str">
        <f ca="1">IF(AND(F156&lt;&gt;"",F156&lt;&gt;"Use Default Supply"),F156,E156)</f>
        <v/>
      </c>
      <c r="C173" s="32" t="s">
        <v>11</v>
      </c>
      <c r="D173" t="s">
        <v>62</v>
      </c>
      <c r="E173" s="37" t="str" cm="1">
        <f t="array" aca="1" ref="E173" ca="1">IFERROR(INDEX(table_options[Component Options],MATCH(1,(table_options[Sector]='Water System Inputs'!C173)*(table_options[Supply]='Water System Inputs'!B173)*(table_options[Component]='Water System Inputs'!D173),0)),"")</f>
        <v/>
      </c>
      <c r="F173" s="43"/>
      <c r="G173" s="39" t="str" cm="1">
        <f t="array" aca="1" ref="G173" ca="1">IF($A173="Region Not Used","",IF(OR(SUBSTITUTE(L173,"*","")="None",SUBSTITUTE(L173,"*","")="User-Entered WW Treatment"),0,INDEX('Default EI Values'!$F$2:$F$951,_xlfn.IFNA(MATCH(1,('Default EI Values'!$A$2:$A$951=$C173)*('Default EI Values'!$B$2:$B$951=$A173)*('Default EI Values'!$C$2:$C$951=SUBSTITUTE($B173,"*",""))*('Default EI Values'!$D$2:$D$951=$D173)*('Default EI Values'!$E$2:$E$951=SUBSTITUTE($L173,"*","")),0),MATCH(1,('Default EI Values'!$A$2:$A$951=$C173)*('Default EI Values'!$B$2:$B$951="Any")*('Default EI Values'!$C$2:$C$951=SUBSTITUTE($B173,"*",""))*('Default EI Values'!$D$2:$D$951=$D173)*('Default EI Values'!$E$2:$E$951=SUBSTITUTE($L173,"*","")),0)))))</f>
        <v/>
      </c>
      <c r="H173" s="115"/>
      <c r="I173" s="53" t="str">
        <f ca="1">IF($A173="Region Not Used","",IF(L173="None",0,INDEX('Default Values'!$B$72:$B$85,MATCH(D173,'Default Values'!$A$72:$A$85,0))))</f>
        <v/>
      </c>
      <c r="J173" s="54"/>
      <c r="K173" s="84"/>
      <c r="L173" s="40" t="str">
        <f t="shared" ca="1" si="15"/>
        <v/>
      </c>
      <c r="M173" s="40" t="str">
        <f ca="1">IF(ISBLANK(H173),G173,H173&amp;"*")</f>
        <v/>
      </c>
      <c r="N173" s="55" t="str">
        <f ca="1">IF(ISBLANK(J173),I173,J173&amp;"*")</f>
        <v/>
      </c>
    </row>
    <row r="175" spans="1:14" s="42" customFormat="1" ht="18.75" x14ac:dyDescent="0.3">
      <c r="A175" s="44"/>
      <c r="B175" s="44"/>
      <c r="C175" s="44"/>
      <c r="D175" s="45" t="s">
        <v>80</v>
      </c>
      <c r="E175" s="45" t="str" cm="1">
        <f t="array" aca="1" ref="E175" ca="1">IFERROR(INDEX(list_HRused,9),"Region Not Used")</f>
        <v>Region Not Used</v>
      </c>
      <c r="F175" s="44"/>
      <c r="G175" s="44"/>
      <c r="H175" s="44"/>
      <c r="I175" s="44"/>
      <c r="J175" s="44"/>
      <c r="K175" s="44"/>
      <c r="L175" s="44"/>
      <c r="M175" s="44"/>
      <c r="N175" s="44"/>
    </row>
    <row r="176" spans="1:14" ht="16.5" customHeight="1" x14ac:dyDescent="0.35">
      <c r="D176" s="30"/>
      <c r="E176" s="93" t="s">
        <v>68</v>
      </c>
      <c r="F176" s="93" t="s">
        <v>67</v>
      </c>
      <c r="G176" s="181" t="s">
        <v>69</v>
      </c>
      <c r="H176" s="181"/>
      <c r="I176" s="181"/>
      <c r="J176" s="181"/>
      <c r="K176" s="181"/>
      <c r="L176" s="52" t="s">
        <v>44</v>
      </c>
      <c r="M176" s="52"/>
      <c r="N176" s="52"/>
    </row>
    <row r="177" spans="1:14" ht="16.5" customHeight="1" x14ac:dyDescent="0.3">
      <c r="D177" s="29" t="s">
        <v>44</v>
      </c>
      <c r="E177" s="37" t="str">
        <f ca="1">IF(E175="Region Not Used","",INDEX('Default Values'!$B$6:$B$15,MATCH('Water System Inputs'!E175,'Default Values'!$A$6:$A$15,0)))</f>
        <v/>
      </c>
      <c r="F177" s="43"/>
      <c r="G177" s="178"/>
      <c r="H177" s="179"/>
      <c r="I177" s="179"/>
      <c r="J177" s="179"/>
      <c r="K177" s="180"/>
      <c r="L177" s="40" t="str">
        <f ca="1">IF(OR(F177="Use Default Supply",LEN(F177)=0),E177,F177&amp;"*")</f>
        <v/>
      </c>
      <c r="M177" s="42"/>
      <c r="N177" s="42"/>
    </row>
    <row r="179" spans="1:14" x14ac:dyDescent="0.25">
      <c r="D179" s="33" t="s">
        <v>82</v>
      </c>
    </row>
    <row r="180" spans="1:14" ht="45" x14ac:dyDescent="0.25">
      <c r="A180" s="32" t="s">
        <v>34</v>
      </c>
      <c r="B180" s="32" t="s">
        <v>71</v>
      </c>
      <c r="C180" s="32" t="s">
        <v>4</v>
      </c>
      <c r="D180" s="93" t="s">
        <v>64</v>
      </c>
      <c r="E180" s="52" t="str">
        <f ca="1">"Default Assumptions for:"&amp;CHAR(10)&amp;IF(AND(F177&lt;&gt;"",F177&lt;&gt;"Use Default Supply"),F177,E177)</f>
        <v xml:space="preserve">Default Assumptions for:
</v>
      </c>
      <c r="F180" s="93" t="s">
        <v>67</v>
      </c>
      <c r="G180" s="52" t="s">
        <v>110</v>
      </c>
      <c r="H180" s="52" t="s">
        <v>111</v>
      </c>
      <c r="I180" s="52" t="s">
        <v>103</v>
      </c>
      <c r="J180" s="52" t="s">
        <v>104</v>
      </c>
      <c r="K180" s="93" t="s">
        <v>69</v>
      </c>
      <c r="L180" s="93" t="s">
        <v>101</v>
      </c>
      <c r="M180" s="52" t="s">
        <v>102</v>
      </c>
      <c r="N180" s="52" t="s">
        <v>105</v>
      </c>
    </row>
    <row r="181" spans="1:14" x14ac:dyDescent="0.25">
      <c r="A181" s="32" t="str">
        <f ca="1">E175</f>
        <v>Region Not Used</v>
      </c>
      <c r="B181" s="32" t="str">
        <f ca="1">IF(AND(F177&lt;&gt;"",F177&lt;&gt;"Use Default Supply"),F177,E177)</f>
        <v/>
      </c>
      <c r="C181" s="32" t="s">
        <v>10</v>
      </c>
      <c r="D181" t="s">
        <v>185</v>
      </c>
      <c r="E181" s="37" t="str" cm="1">
        <f t="array" aca="1" ref="E181" ca="1">IFERROR(INDEX(table_options[Component Options],MATCH(1,(table_options[Sector]='Water System Inputs'!C181)*(table_options[Supply]='Water System Inputs'!B181)*(table_options[Component]='Water System Inputs'!D181),0)),"")</f>
        <v/>
      </c>
      <c r="F181" s="43"/>
      <c r="G181" s="39" t="str" cm="1">
        <f t="array" aca="1" ref="G181" ca="1">IF($A181="Region Not Used","",IF(SUBSTITUTE(L181,"*","")="None",0,INDEX('Default EI Values'!$F$2:$F$951,_xlfn.IFNA(MATCH(1,('Default EI Values'!$A$2:$A$951=$C181)*('Default EI Values'!$B$2:$B$951=$A181)*('Default EI Values'!$C$2:$C$951=SUBSTITUTE($B181,"*",""))*('Default EI Values'!$D$2:$D$951=$D181)*('Default EI Values'!$E$2:$E$951=SUBSTITUTE($L181,"*","")),0),MATCH(1,('Default EI Values'!$A$2:$A$951=$C181)*('Default EI Values'!$B$2:$B$951="Any")*('Default EI Values'!$C$2:$C$951=SUBSTITUTE($B181,"*",""))*('Default EI Values'!$D$2:$D$951=$D181)*('Default EI Values'!$E$2:$E$951=SUBSTITUTE($L181,"*","")),0)))))</f>
        <v/>
      </c>
      <c r="H181" s="115"/>
      <c r="I181" s="53" t="str">
        <f ca="1">IF($A181="Region Not Used","",IF(L181="None",0,INDEX('Default Values'!$B$72:$B$85,MATCH(B181,'Default Values'!$A$72:$A$85,0))))</f>
        <v/>
      </c>
      <c r="J181" s="54"/>
      <c r="K181" s="84"/>
      <c r="L181" s="40" t="str">
        <f t="shared" ref="L181:L186" ca="1" si="16">IF(OR(F181="Use Default Option",F181="No Override Available",LEN(F181)=0),E181,F181&amp;"*")</f>
        <v/>
      </c>
      <c r="M181" s="40" t="str">
        <f ca="1">IF(ISBLANK(H181),G181,H181&amp;"*")</f>
        <v/>
      </c>
      <c r="N181" s="55" t="str">
        <f ca="1">IF(ISBLANK(J181),I181,J181&amp;"*")</f>
        <v/>
      </c>
    </row>
    <row r="182" spans="1:14" x14ac:dyDescent="0.25">
      <c r="A182" s="32" t="str">
        <f ca="1">E175</f>
        <v>Region Not Used</v>
      </c>
      <c r="B182" s="32" t="str">
        <f ca="1">IF(AND(F177&lt;&gt;"",F177&lt;&gt;"Use Default Supply"),F177,E177)</f>
        <v/>
      </c>
      <c r="C182" s="32" t="s">
        <v>10</v>
      </c>
      <c r="D182" t="s">
        <v>186</v>
      </c>
      <c r="E182" s="37" t="str" cm="1">
        <f t="array" aca="1" ref="E182" ca="1">IFERROR(INDEX(table_options[Component Options],MATCH(1,(table_options[Sector]='Water System Inputs'!C182)*(table_options[Supply]='Water System Inputs'!B182)*(table_options[Component]='Water System Inputs'!D182),0)),"")</f>
        <v/>
      </c>
      <c r="F182" s="43"/>
      <c r="G182" s="39" t="str" cm="1">
        <f t="array" aca="1" ref="G182" ca="1">IF($A182="Region Not Used","",IF(SUBSTITUTE(L182,"*","")="None",0,INDEX('Default EI Values'!$F$2:$F$951,_xlfn.IFNA(MATCH(1,('Default EI Values'!$A$2:$A$951=$C182)*('Default EI Values'!$B$2:$B$951=$A182)*('Default EI Values'!$C$2:$C$951=SUBSTITUTE($B182,"*",""))*('Default EI Values'!$D$2:$D$951=$D182)*('Default EI Values'!$E$2:$E$951=SUBSTITUTE($L182,"*","")),0),MATCH(1,('Default EI Values'!$A$2:$A$951=$C182)*('Default EI Values'!$B$2:$B$951="Any")*('Default EI Values'!$C$2:$C$951=SUBSTITUTE($B182,"*",""))*('Default EI Values'!$D$2:$D$951=$D182)*('Default EI Values'!$E$2:$E$951=SUBSTITUTE($L182,"*","")),0)))))</f>
        <v/>
      </c>
      <c r="H182" s="115"/>
      <c r="I182" s="53" t="str">
        <f ca="1">IF($A182="Region Not Used","",IF(L182="None",0,INDEX('Default Values'!$B$72:$B$85,MATCH(D182,'Default Values'!$A$72:$A$85,0))))</f>
        <v/>
      </c>
      <c r="J182" s="54"/>
      <c r="K182" s="84"/>
      <c r="L182" s="40" t="str">
        <f t="shared" ca="1" si="16"/>
        <v/>
      </c>
      <c r="M182" s="40" t="str">
        <f ca="1">IF(ISBLANK(H182),G182,H182&amp;"*")</f>
        <v/>
      </c>
      <c r="N182" s="55" t="str">
        <f ca="1">IF(ISBLANK(J182),I182,J182&amp;"*")</f>
        <v/>
      </c>
    </row>
    <row r="183" spans="1:14" x14ac:dyDescent="0.25">
      <c r="A183" s="32" t="str">
        <f ca="1">E175</f>
        <v>Region Not Used</v>
      </c>
      <c r="B183" s="32" t="str">
        <f ca="1">IF(AND(F177&lt;&gt;"",F177&lt;&gt;"Use Default Supply"),F177,E177)</f>
        <v/>
      </c>
      <c r="C183" s="32" t="s">
        <v>10</v>
      </c>
      <c r="D183" t="s">
        <v>187</v>
      </c>
      <c r="E183" s="37" t="str" cm="1">
        <f t="array" aca="1" ref="E183" ca="1">IFERROR(INDEX(table_options[Component Options],MATCH(1,(table_options[Sector]='Water System Inputs'!C183)*(table_options[Supply]='Water System Inputs'!B183)*(table_options[Component]='Water System Inputs'!D183),0)),"")</f>
        <v/>
      </c>
      <c r="F183" s="43"/>
      <c r="G183" s="39" t="str" cm="1">
        <f t="array" aca="1" ref="G183" ca="1">IF($A183="Region Not Used","",IF(SUBSTITUTE(L183,"*","")="None",0,INDEX('Default EI Values'!$F$2:$F$951,_xlfn.IFNA(MATCH(1,('Default EI Values'!$B$2:$B$951=$A183)*('Default EI Values'!$C$2:$C$951=SUBSTITUTE($B183,"*",""))*('Default EI Values'!$D$2:$D$951=$D183)*('Default EI Values'!$E$2:$E$951=SUBSTITUTE($L183,"*","")),0),_xlfn.IFNA(MATCH(1,('Default EI Values'!$B$2:$B$951="Any")*('Default EI Values'!$C$2:$C$951=SUBSTITUTE($B183,"*",""))*('Default EI Values'!$D$2:$D$951=$D183)*('Default EI Values'!$E$2:$E$951=SUBSTITUTE($L183,"*","")),0),MATCH(1,('Default EI Values'!$B$2:$B$951="Any")*('Default EI Values'!$C$2:$C$951=SUBSTITUTE($B183,"*",""))*('Default EI Values'!$D$2:$D$951=$D183)*('Default EI Values'!$E$2:$E$951=SUBSTITUTE($L183,"*","")&amp;" - "&amp;SUBSTITUTE($L184,"*","")),0))))))</f>
        <v/>
      </c>
      <c r="H183" s="115"/>
      <c r="I183" s="53" t="str">
        <f ca="1">IF($A183="Region Not Used","",IF(L183="None",0,INDEX('Default Values'!$B$72:$B$85,MATCH(D183,'Default Values'!$A$72:$A$85,0))))</f>
        <v/>
      </c>
      <c r="J183" s="54"/>
      <c r="K183" s="84"/>
      <c r="L183" s="40" t="str">
        <f t="shared" ca="1" si="16"/>
        <v/>
      </c>
      <c r="M183" s="40" t="str">
        <f ca="1">IF(ISBLANK(H183),G183,H183&amp;"*")</f>
        <v/>
      </c>
      <c r="N183" s="55" t="str">
        <f ca="1">IF(ISBLANK(J183),I183,J183&amp;"*")</f>
        <v/>
      </c>
    </row>
    <row r="184" spans="1:14" x14ac:dyDescent="0.25">
      <c r="A184" s="32" t="str">
        <f ca="1">E175</f>
        <v>Region Not Used</v>
      </c>
      <c r="B184" s="32" t="str">
        <f ca="1">IF(AND(F177&lt;&gt;"",F177&lt;&gt;"Use Default Supply"),F177,E177)</f>
        <v/>
      </c>
      <c r="C184" s="32" t="s">
        <v>10</v>
      </c>
      <c r="D184" s="34" t="s">
        <v>40</v>
      </c>
      <c r="E184" s="37" t="str">
        <f ca="1">IF(E183="Urban Potable Distribution",IFERROR(INDEX('Default Values'!$B$56:$B$65,MATCH(A184,'Default Values'!$A$56:$A$65,0)),""),"")</f>
        <v/>
      </c>
      <c r="F184" s="43"/>
      <c r="G184" s="182" t="s">
        <v>106</v>
      </c>
      <c r="H184" s="183"/>
      <c r="I184" s="183"/>
      <c r="J184" s="184"/>
      <c r="K184" s="84"/>
      <c r="L184" s="40" t="str">
        <f t="shared" ca="1" si="16"/>
        <v/>
      </c>
      <c r="M184" s="40"/>
      <c r="N184" s="47"/>
    </row>
    <row r="185" spans="1:14" x14ac:dyDescent="0.25">
      <c r="A185" s="32" t="str">
        <f ca="1">E175</f>
        <v>Region Not Used</v>
      </c>
      <c r="B185" s="32" t="str">
        <f ca="1">IF(AND(F177&lt;&gt;"",F177&lt;&gt;"Use Default Supply"),F177,E177)</f>
        <v/>
      </c>
      <c r="C185" s="32" t="s">
        <v>10</v>
      </c>
      <c r="D185" t="s">
        <v>48</v>
      </c>
      <c r="E185" s="37" t="str" cm="1">
        <f t="array" aca="1" ref="E185" ca="1">IFERROR(INDEX(table_options[Component Options],MATCH(1,(table_options[Sector]='Water System Inputs'!C185)*(table_options[Supply]='Water System Inputs'!B185)*(table_options[Component]='Water System Inputs'!D185),0)),"")</f>
        <v/>
      </c>
      <c r="F185" s="43"/>
      <c r="G185" s="39" t="str" cm="1">
        <f t="array" aca="1" ref="G185" ca="1">IF($A185="Region Not Used","",IF(SUBSTITUTE(L185,"*","")="None",0,INDEX('Default EI Values'!$F$2:$F$951,_xlfn.IFNA(MATCH(1,('Default EI Values'!$A$2:$A$951=$C185)*('Default EI Values'!$B$2:$B$951=$A185)*('Default EI Values'!$C$2:$C$951=SUBSTITUTE($B185,"*",""))*('Default EI Values'!$D$2:$D$951=$D185)*('Default EI Values'!$E$2:$E$951=SUBSTITUTE($L185,"*","")),0),MATCH(1,('Default EI Values'!$A$2:$A$951=$C185)*('Default EI Values'!$B$2:$B$951="Any")*('Default EI Values'!$C$2:$C$951=SUBSTITUTE($B185,"*",""))*('Default EI Values'!$D$2:$D$951=$D185)*('Default EI Values'!$E$2:$E$951=SUBSTITUTE($L185,"*","")),0)))))</f>
        <v/>
      </c>
      <c r="H185" s="115"/>
      <c r="I185" s="53" t="str">
        <f ca="1">IF($A185="Region Not Used","",IF(L185="None",0,INDEX('Default Values'!$B$72:$B$85,MATCH(D185,'Default Values'!$A$72:$A$85,0))))</f>
        <v/>
      </c>
      <c r="J185" s="54"/>
      <c r="K185" s="84"/>
      <c r="L185" s="40" t="str">
        <f t="shared" ca="1" si="16"/>
        <v/>
      </c>
      <c r="M185" s="40" t="str">
        <f ca="1">IF(ISBLANK(H185),G185,H185&amp;"*")</f>
        <v/>
      </c>
      <c r="N185" s="55" t="str">
        <f ca="1">IF(ISBLANK(J185),I185,J185&amp;"*")</f>
        <v/>
      </c>
    </row>
    <row r="186" spans="1:14" x14ac:dyDescent="0.25">
      <c r="A186" s="32" t="str">
        <f ca="1">E175</f>
        <v>Region Not Used</v>
      </c>
      <c r="B186" s="32" t="str">
        <f ca="1">IF(AND(F177&lt;&gt;"",F177&lt;&gt;"Use Default Supply"),F177,E177)</f>
        <v/>
      </c>
      <c r="C186" s="32" t="s">
        <v>10</v>
      </c>
      <c r="D186" t="s">
        <v>62</v>
      </c>
      <c r="E186" s="37" t="str" cm="1">
        <f t="array" aca="1" ref="E186" ca="1">IFERROR(INDEX(table_options[Component Options],MATCH(1,(table_options[Sector]='Water System Inputs'!C186)*(table_options[Supply]='Water System Inputs'!B186)*(table_options[Component]='Water System Inputs'!D186),0)),"")</f>
        <v/>
      </c>
      <c r="F186" s="43"/>
      <c r="G186" s="39" t="str" cm="1">
        <f t="array" aca="1" ref="G186" ca="1">IF($A186="Region Not Used","",IF(SUBSTITUTE(L186,"*","")="None",0,INDEX('Default EI Values'!$F$2:$F$951,_xlfn.IFNA(MATCH(1,('Default EI Values'!$A$2:$A$951=$C186)*('Default EI Values'!$B$2:$B$951=$A186)*('Default EI Values'!$C$2:$C$951=SUBSTITUTE($B186,"*",""))*('Default EI Values'!$D$2:$D$951=$D186)*('Default EI Values'!$E$2:$E$951=SUBSTITUTE($L186,"*","")),0),MATCH(1,('Default EI Values'!$A$2:$A$951=$C186)*('Default EI Values'!$B$2:$B$951="Any")*('Default EI Values'!$C$2:$C$951=SUBSTITUTE($B186,"*",""))*('Default EI Values'!$D$2:$D$951=$D186)*('Default EI Values'!$E$2:$E$951=SUBSTITUTE($L186,"*","")),0)))))</f>
        <v/>
      </c>
      <c r="H186" s="115"/>
      <c r="I186" s="53" t="str">
        <f ca="1">IF($A186="Region Not Used","",IF(L186="None",0,INDEX('Default Values'!$B$72:$B$85,MATCH(D186,'Default Values'!$A$72:$A$85,0))))</f>
        <v/>
      </c>
      <c r="J186" s="54"/>
      <c r="K186" s="84"/>
      <c r="L186" s="40" t="str">
        <f t="shared" ca="1" si="16"/>
        <v/>
      </c>
      <c r="M186" s="40" t="str">
        <f ca="1">IF(ISBLANK(H186),G186,H186&amp;"*")</f>
        <v/>
      </c>
      <c r="N186" s="55" t="str">
        <f ca="1">IF(ISBLANK(J186),I186,J186&amp;"*")</f>
        <v/>
      </c>
    </row>
    <row r="187" spans="1:14" x14ac:dyDescent="0.25">
      <c r="B187" s="32"/>
      <c r="C187" s="32"/>
    </row>
    <row r="188" spans="1:14" x14ac:dyDescent="0.25">
      <c r="D188" s="33" t="s">
        <v>83</v>
      </c>
    </row>
    <row r="189" spans="1:14" ht="45" x14ac:dyDescent="0.25">
      <c r="A189" s="32" t="s">
        <v>34</v>
      </c>
      <c r="B189" s="32" t="s">
        <v>71</v>
      </c>
      <c r="C189" s="32" t="s">
        <v>4</v>
      </c>
      <c r="D189" s="93" t="s">
        <v>64</v>
      </c>
      <c r="E189" s="52" t="str">
        <f ca="1">"Default Assumptions for:"&amp;CHAR(10)&amp;IF(AND(F177&lt;&gt;"",F177&lt;&gt;"Use Default Supply"),F177,E177)</f>
        <v xml:space="preserve">Default Assumptions for:
</v>
      </c>
      <c r="F189" s="93" t="s">
        <v>67</v>
      </c>
      <c r="G189" s="52" t="s">
        <v>100</v>
      </c>
      <c r="H189" s="52" t="s">
        <v>111</v>
      </c>
      <c r="I189" s="52" t="s">
        <v>103</v>
      </c>
      <c r="J189" s="52" t="s">
        <v>104</v>
      </c>
      <c r="K189" s="93" t="s">
        <v>69</v>
      </c>
      <c r="L189" s="93" t="s">
        <v>101</v>
      </c>
      <c r="M189" s="52" t="s">
        <v>102</v>
      </c>
      <c r="N189" s="52" t="s">
        <v>105</v>
      </c>
    </row>
    <row r="190" spans="1:14" x14ac:dyDescent="0.25">
      <c r="A190" s="32" t="str">
        <f ca="1">E175</f>
        <v>Region Not Used</v>
      </c>
      <c r="B190" s="32" t="str">
        <f ca="1">IF(AND(F177&lt;&gt;"",F177&lt;&gt;"Use Default Supply"),F177,E177)</f>
        <v/>
      </c>
      <c r="C190" s="32" t="s">
        <v>11</v>
      </c>
      <c r="D190" t="s">
        <v>185</v>
      </c>
      <c r="E190" s="37" t="str" cm="1">
        <f t="array" aca="1" ref="E190" ca="1">IFERROR(INDEX(table_options[Component Options],MATCH(1,(table_options[Sector]='Water System Inputs'!C190)*(table_options[Supply]='Water System Inputs'!B190)*(table_options[Component]='Water System Inputs'!D190),0)),"")</f>
        <v/>
      </c>
      <c r="F190" s="43"/>
      <c r="G190" s="39" t="str" cm="1">
        <f t="array" aca="1" ref="G190" ca="1">IF($A190="Region Not Used","",IF(SUBSTITUTE(L190,"*","")="None",0,INDEX('Default EI Values'!$F$2:$F$951,_xlfn.IFNA(MATCH(1,('Default EI Values'!$A$2:$A$951=$C190)*('Default EI Values'!$B$2:$B$951=$A190)*('Default EI Values'!$C$2:$C$951=SUBSTITUTE($B190,"*",""))*('Default EI Values'!$D$2:$D$951=$D190)*('Default EI Values'!$E$2:$E$951=SUBSTITUTE($L190,"*","")),0),MATCH(1,('Default EI Values'!$A$2:$A$951=$C190)*('Default EI Values'!$B$2:$B$951="Any")*('Default EI Values'!$C$2:$C$951=SUBSTITUTE($B190,"*",""))*('Default EI Values'!$D$2:$D$951=$D190)*('Default EI Values'!$E$2:$E$951=SUBSTITUTE($L190,"*","")),0)))))</f>
        <v/>
      </c>
      <c r="H190" s="115"/>
      <c r="I190" s="53" t="str">
        <f ca="1">IF($A190="Region Not Used","",IF(L190="None",0,INDEX('Default Values'!$B$72:$B$85,MATCH(B190,'Default Values'!$A$72:$A$85,0))))</f>
        <v/>
      </c>
      <c r="J190" s="54"/>
      <c r="K190" s="84"/>
      <c r="L190" s="40" t="str">
        <f t="shared" ref="L190:L194" ca="1" si="17">IF(OR(F190="Use Default Option",F190="No Override Available",LEN(F190)=0),E190,F190&amp;"*")</f>
        <v/>
      </c>
      <c r="M190" s="40" t="str">
        <f ca="1">IF(ISBLANK(H190),G190,H190&amp;"*")</f>
        <v/>
      </c>
      <c r="N190" s="55" t="str">
        <f ca="1">IF(ISBLANK(J190),I190,J190&amp;"*")</f>
        <v/>
      </c>
    </row>
    <row r="191" spans="1:14" x14ac:dyDescent="0.25">
      <c r="A191" s="32" t="str">
        <f ca="1">E175</f>
        <v>Region Not Used</v>
      </c>
      <c r="B191" s="32" t="str">
        <f ca="1">IF(AND(F177&lt;&gt;"",F177&lt;&gt;"Use Default Supply"),F177,E177)</f>
        <v/>
      </c>
      <c r="C191" s="32" t="s">
        <v>11</v>
      </c>
      <c r="D191" t="s">
        <v>186</v>
      </c>
      <c r="E191" s="37" t="str" cm="1">
        <f t="array" aca="1" ref="E191" ca="1">IFERROR(INDEX(table_options[Component Options],MATCH(1,(table_options[Sector]='Water System Inputs'!C191)*(table_options[Supply]='Water System Inputs'!B191)*(table_options[Component]='Water System Inputs'!D191),0)),"")</f>
        <v/>
      </c>
      <c r="F191" s="43"/>
      <c r="G191" s="39" t="str" cm="1">
        <f t="array" aca="1" ref="G191" ca="1">IF($A191="Region Not Used","",IF(OR(SUBSTITUTE(L191,"*","")="None",SUBSTITUTE(L191,"*","")="User-Entered Water Treatment"),0,INDEX('Default EI Values'!$F$2:$F$951,_xlfn.IFNA(MATCH(1,('Default EI Values'!$A$2:$A$951=$C191)*('Default EI Values'!$B$2:$B$951=$A191)*('Default EI Values'!$C$2:$C$951=SUBSTITUTE($B191,"*",""))*('Default EI Values'!$D$2:$D$951=$D191)*('Default EI Values'!$E$2:$E$951=SUBSTITUTE($L191,"*","")),0),MATCH(1,('Default EI Values'!$A$2:$A$951=$C191)*('Default EI Values'!$B$2:$B$951="Any")*('Default EI Values'!$C$2:$C$951=SUBSTITUTE($B191,"*",""))*('Default EI Values'!$D$2:$D$951=$D191)*('Default EI Values'!$E$2:$E$951=SUBSTITUTE($L191,"*","")),0)))))</f>
        <v/>
      </c>
      <c r="H191" s="115"/>
      <c r="I191" s="53" t="str">
        <f ca="1">IF($A191="Region Not Used","",IF(L191="None",0,INDEX('Default Values'!$B$72:$B$85,MATCH(D191,'Default Values'!$A$72:$A$85,0))))</f>
        <v/>
      </c>
      <c r="J191" s="54"/>
      <c r="K191" s="84"/>
      <c r="L191" s="40" t="str">
        <f t="shared" ca="1" si="17"/>
        <v/>
      </c>
      <c r="M191" s="40" t="str">
        <f ca="1">IF(ISBLANK(H191),G191,H191&amp;"*")</f>
        <v/>
      </c>
      <c r="N191" s="55" t="str">
        <f ca="1">IF(ISBLANK(J191),I191,J191&amp;"*")</f>
        <v/>
      </c>
    </row>
    <row r="192" spans="1:14" x14ac:dyDescent="0.25">
      <c r="A192" s="32" t="str">
        <f ca="1">E175</f>
        <v>Region Not Used</v>
      </c>
      <c r="B192" s="32" t="str">
        <f ca="1">IF(AND(F177&lt;&gt;"",F177&lt;&gt;"Use Default Supply"),F177,E177)</f>
        <v/>
      </c>
      <c r="C192" s="32" t="s">
        <v>11</v>
      </c>
      <c r="D192" t="s">
        <v>187</v>
      </c>
      <c r="E192" s="37" t="str" cm="1">
        <f t="array" aca="1" ref="E192" ca="1">IFERROR(INDEX(table_options[Component Options],MATCH(1,(table_options[Sector]='Water System Inputs'!C192)*(table_options[Supply]='Water System Inputs'!B192)*(table_options[Component]='Water System Inputs'!D192),0)),"")</f>
        <v/>
      </c>
      <c r="F192" s="43"/>
      <c r="G192" s="39" t="str" cm="1">
        <f t="array" aca="1" ref="G192" ca="1">IF($A192="Region Not Used","",IF(SUBSTITUTE(L192,"*","")="None",0,INDEX('Default EI Values'!$F$2:$F$951,_xlfn.IFNA(MATCH(1,('Default EI Values'!$A$2:$A$951=$C192)*('Default EI Values'!$B$2:$B$951=$A192)*('Default EI Values'!$C$2:$C$951=SUBSTITUTE($B192,"*",""))*('Default EI Values'!$D$2:$D$951=$D192)*('Default EI Values'!$E$2:$E$951=SUBSTITUTE($L192,"*","")),0),MATCH(1,('Default EI Values'!$A$2:$A$951=$C192)*('Default EI Values'!$B$2:$B$951="Any")*('Default EI Values'!$C$2:$C$951=SUBSTITUTE($B192,"*",""))*('Default EI Values'!$D$2:$D$951=$D192)*('Default EI Values'!$E$2:$E$951=SUBSTITUTE($L192,"*","")),0)))))</f>
        <v/>
      </c>
      <c r="H192" s="115"/>
      <c r="I192" s="53" t="str">
        <f ca="1">IF($A192="Region Not Used","",IF(L192="None",0,INDEX('Default Values'!$B$72:$B$85,MATCH(D192,'Default Values'!$A$72:$A$85,0))))</f>
        <v/>
      </c>
      <c r="J192" s="54"/>
      <c r="K192" s="84"/>
      <c r="L192" s="40" t="str">
        <f t="shared" ca="1" si="17"/>
        <v/>
      </c>
      <c r="M192" s="40" t="str">
        <f ca="1">IF(ISBLANK(H192),G192,H192&amp;"*")</f>
        <v/>
      </c>
      <c r="N192" s="55" t="str">
        <f ca="1">IF(ISBLANK(J192),I192,J192&amp;"*")</f>
        <v/>
      </c>
    </row>
    <row r="193" spans="1:14" x14ac:dyDescent="0.25">
      <c r="A193" s="32" t="str">
        <f ca="1">E175</f>
        <v>Region Not Used</v>
      </c>
      <c r="B193" s="32" t="str">
        <f ca="1">IF(AND(F177&lt;&gt;"",F177&lt;&gt;"Use Default Supply"),F177,E177)</f>
        <v/>
      </c>
      <c r="C193" s="32" t="s">
        <v>11</v>
      </c>
      <c r="D193" t="s">
        <v>48</v>
      </c>
      <c r="E193" s="37" t="str" cm="1">
        <f t="array" aca="1" ref="E193" ca="1">IFERROR(INDEX(table_options[Component Options],MATCH(1,(table_options[Sector]='Water System Inputs'!C193)*(table_options[Supply]='Water System Inputs'!B193)*(table_options[Component]='Water System Inputs'!D193),0)),"")</f>
        <v/>
      </c>
      <c r="F193" s="43"/>
      <c r="G193" s="39" t="str" cm="1">
        <f t="array" aca="1" ref="G193" ca="1">IF($A193="Region Not Used","",IF(OR(SUBSTITUTE(L193,"*","")="None",SUBSTITUTE(L193,"*","")="User-Entered WW Collection"),0,INDEX('Default EI Values'!$F$2:$F$951,_xlfn.IFNA(MATCH(1,('Default EI Values'!$A$2:$A$951=$C193)*('Default EI Values'!$B$2:$B$951=$A193)*('Default EI Values'!$C$2:$C$951=SUBSTITUTE($B193,"*",""))*('Default EI Values'!$D$2:$D$951=$D193)*('Default EI Values'!$E$2:$E$951=SUBSTITUTE($L193,"*","")),0),MATCH(1,('Default EI Values'!$A$2:$A$951=$C193)*('Default EI Values'!$B$2:$B$951="Any")*('Default EI Values'!$C$2:$C$951=SUBSTITUTE($B193,"*",""))*('Default EI Values'!$D$2:$D$951=$D193)*('Default EI Values'!$E$2:$E$951=SUBSTITUTE($L193,"*","")),0)))))</f>
        <v/>
      </c>
      <c r="H193" s="115"/>
      <c r="I193" s="53" t="str">
        <f ca="1">IF($A193="Region Not Used","",IF(L193="None",0,INDEX('Default Values'!$B$72:$B$85,MATCH(D193,'Default Values'!$A$72:$A$85,0))))</f>
        <v/>
      </c>
      <c r="J193" s="54"/>
      <c r="K193" s="84"/>
      <c r="L193" s="40" t="str">
        <f t="shared" ca="1" si="17"/>
        <v/>
      </c>
      <c r="M193" s="40" t="str">
        <f ca="1">IF(ISBLANK(H193),G193,H193&amp;"*")</f>
        <v/>
      </c>
      <c r="N193" s="55" t="str">
        <f ca="1">IF(ISBLANK(J193),I193,J193&amp;"*")</f>
        <v/>
      </c>
    </row>
    <row r="194" spans="1:14" x14ac:dyDescent="0.25">
      <c r="A194" s="32" t="str">
        <f ca="1">E175</f>
        <v>Region Not Used</v>
      </c>
      <c r="B194" s="32" t="str">
        <f ca="1">IF(AND(F177&lt;&gt;"",F177&lt;&gt;"Use Default Supply"),F177,E177)</f>
        <v/>
      </c>
      <c r="C194" s="32" t="s">
        <v>11</v>
      </c>
      <c r="D194" t="s">
        <v>62</v>
      </c>
      <c r="E194" s="37" t="str" cm="1">
        <f t="array" aca="1" ref="E194" ca="1">IFERROR(INDEX(table_options[Component Options],MATCH(1,(table_options[Sector]='Water System Inputs'!C194)*(table_options[Supply]='Water System Inputs'!B194)*(table_options[Component]='Water System Inputs'!D194),0)),"")</f>
        <v/>
      </c>
      <c r="F194" s="43"/>
      <c r="G194" s="39" t="str" cm="1">
        <f t="array" aca="1" ref="G194" ca="1">IF($A194="Region Not Used","",IF(OR(SUBSTITUTE(L194,"*","")="None",SUBSTITUTE(L194,"*","")="User-Entered WW Treatment"),0,INDEX('Default EI Values'!$F$2:$F$951,_xlfn.IFNA(MATCH(1,('Default EI Values'!$A$2:$A$951=$C194)*('Default EI Values'!$B$2:$B$951=$A194)*('Default EI Values'!$C$2:$C$951=SUBSTITUTE($B194,"*",""))*('Default EI Values'!$D$2:$D$951=$D194)*('Default EI Values'!$E$2:$E$951=SUBSTITUTE($L194,"*","")),0),MATCH(1,('Default EI Values'!$A$2:$A$951=$C194)*('Default EI Values'!$B$2:$B$951="Any")*('Default EI Values'!$C$2:$C$951=SUBSTITUTE($B194,"*",""))*('Default EI Values'!$D$2:$D$951=$D194)*('Default EI Values'!$E$2:$E$951=SUBSTITUTE($L194,"*","")),0)))))</f>
        <v/>
      </c>
      <c r="H194" s="115"/>
      <c r="I194" s="53" t="str">
        <f ca="1">IF($A194="Region Not Used","",IF(L194="None",0,INDEX('Default Values'!$B$72:$B$85,MATCH(D194,'Default Values'!$A$72:$A$85,0))))</f>
        <v/>
      </c>
      <c r="J194" s="54"/>
      <c r="K194" s="84"/>
      <c r="L194" s="40" t="str">
        <f t="shared" ca="1" si="17"/>
        <v/>
      </c>
      <c r="M194" s="40" t="str">
        <f ca="1">IF(ISBLANK(H194),G194,H194&amp;"*")</f>
        <v/>
      </c>
      <c r="N194" s="55" t="str">
        <f ca="1">IF(ISBLANK(J194),I194,J194&amp;"*")</f>
        <v/>
      </c>
    </row>
    <row r="196" spans="1:14" s="42" customFormat="1" ht="18.75" x14ac:dyDescent="0.3">
      <c r="A196" s="44"/>
      <c r="B196" s="44"/>
      <c r="C196" s="44"/>
      <c r="D196" s="45" t="s">
        <v>81</v>
      </c>
      <c r="E196" s="45" t="str" cm="1">
        <f t="array" aca="1" ref="E196" ca="1">IFERROR(INDEX(list_HRused,10),"Region Not Used")</f>
        <v>Region Not Used</v>
      </c>
      <c r="F196" s="44"/>
      <c r="G196" s="44"/>
      <c r="H196" s="44"/>
      <c r="I196" s="44"/>
      <c r="J196" s="44"/>
      <c r="K196" s="44"/>
      <c r="L196" s="44"/>
      <c r="M196" s="44"/>
      <c r="N196" s="44"/>
    </row>
    <row r="197" spans="1:14" ht="16.5" customHeight="1" x14ac:dyDescent="0.35">
      <c r="D197" s="30"/>
      <c r="E197" s="93" t="s">
        <v>68</v>
      </c>
      <c r="F197" s="93" t="s">
        <v>67</v>
      </c>
      <c r="G197" s="181" t="s">
        <v>69</v>
      </c>
      <c r="H197" s="181"/>
      <c r="I197" s="181"/>
      <c r="J197" s="181"/>
      <c r="K197" s="181"/>
      <c r="L197" s="52" t="s">
        <v>44</v>
      </c>
      <c r="M197" s="52"/>
      <c r="N197" s="52"/>
    </row>
    <row r="198" spans="1:14" ht="16.5" customHeight="1" x14ac:dyDescent="0.3">
      <c r="D198" s="29" t="s">
        <v>44</v>
      </c>
      <c r="E198" s="37" t="str">
        <f ca="1">IF(E196="Region Not Used","",INDEX('Default Values'!$B$6:$B$15,MATCH('Water System Inputs'!E196,'Default Values'!$A$6:$A$15,0)))</f>
        <v/>
      </c>
      <c r="F198" s="43"/>
      <c r="G198" s="178"/>
      <c r="H198" s="179"/>
      <c r="I198" s="179"/>
      <c r="J198" s="179"/>
      <c r="K198" s="180"/>
      <c r="L198" s="40" t="str">
        <f ca="1">IF(OR(F198="Use Default Supply",LEN(F198)=0),E198,F198&amp;"*")</f>
        <v/>
      </c>
      <c r="M198" s="42"/>
      <c r="N198" s="42"/>
    </row>
    <row r="200" spans="1:14" x14ac:dyDescent="0.25">
      <c r="D200" s="33" t="s">
        <v>82</v>
      </c>
    </row>
    <row r="201" spans="1:14" ht="45" x14ac:dyDescent="0.25">
      <c r="A201" s="32" t="s">
        <v>34</v>
      </c>
      <c r="B201" s="32" t="s">
        <v>71</v>
      </c>
      <c r="C201" s="32" t="s">
        <v>4</v>
      </c>
      <c r="D201" s="93" t="s">
        <v>64</v>
      </c>
      <c r="E201" s="52" t="str">
        <f ca="1">"Default Assumptions for:"&amp;CHAR(10)&amp;IF(AND(F198&lt;&gt;"",F198&lt;&gt;"Use Default Supply"),F198,E198)</f>
        <v xml:space="preserve">Default Assumptions for:
</v>
      </c>
      <c r="F201" s="93" t="s">
        <v>67</v>
      </c>
      <c r="G201" s="52" t="s">
        <v>110</v>
      </c>
      <c r="H201" s="52" t="s">
        <v>111</v>
      </c>
      <c r="I201" s="52" t="s">
        <v>103</v>
      </c>
      <c r="J201" s="52" t="s">
        <v>104</v>
      </c>
      <c r="K201" s="93" t="s">
        <v>69</v>
      </c>
      <c r="L201" s="93" t="s">
        <v>101</v>
      </c>
      <c r="M201" s="52" t="s">
        <v>102</v>
      </c>
      <c r="N201" s="52" t="s">
        <v>105</v>
      </c>
    </row>
    <row r="202" spans="1:14" x14ac:dyDescent="0.25">
      <c r="A202" s="32" t="str">
        <f ca="1">E196</f>
        <v>Region Not Used</v>
      </c>
      <c r="B202" s="32" t="str">
        <f ca="1">IF(AND(F198&lt;&gt;"",F198&lt;&gt;"Use Default Supply"),F198,E198)</f>
        <v/>
      </c>
      <c r="C202" s="32" t="s">
        <v>10</v>
      </c>
      <c r="D202" t="s">
        <v>185</v>
      </c>
      <c r="E202" s="37" t="str" cm="1">
        <f t="array" aca="1" ref="E202" ca="1">IFERROR(INDEX(table_options[Component Options],MATCH(1,(table_options[Sector]='Water System Inputs'!C202)*(table_options[Supply]='Water System Inputs'!B202)*(table_options[Component]='Water System Inputs'!D202),0)),"")</f>
        <v/>
      </c>
      <c r="F202" s="43"/>
      <c r="G202" s="39" t="str" cm="1">
        <f t="array" aca="1" ref="G202" ca="1">IF($A202="Region Not Used","",IF(SUBSTITUTE(L202,"*","")="None",0,INDEX('Default EI Values'!$F$2:$F$951,_xlfn.IFNA(MATCH(1,('Default EI Values'!$A$2:$A$951=$C202)*('Default EI Values'!$B$2:$B$951=$A202)*('Default EI Values'!$C$2:$C$951=SUBSTITUTE($B202,"*",""))*('Default EI Values'!$D$2:$D$951=$D202)*('Default EI Values'!$E$2:$E$951=SUBSTITUTE($L202,"*","")),0),MATCH(1,('Default EI Values'!$A$2:$A$951=$C202)*('Default EI Values'!$B$2:$B$951="Any")*('Default EI Values'!$C$2:$C$951=SUBSTITUTE($B202,"*",""))*('Default EI Values'!$D$2:$D$951=$D202)*('Default EI Values'!$E$2:$E$951=SUBSTITUTE($L202,"*","")),0)))))</f>
        <v/>
      </c>
      <c r="H202" s="115"/>
      <c r="I202" s="53" t="str">
        <f ca="1">IF($A202="Region Not Used","",IF(L202="None",0,INDEX('Default Values'!$B$72:$B$85,MATCH(B202,'Default Values'!$A$72:$A$85,0))))</f>
        <v/>
      </c>
      <c r="J202" s="54"/>
      <c r="K202" s="84"/>
      <c r="L202" s="40" t="str">
        <f t="shared" ref="L202:L207" ca="1" si="18">IF(OR(F202="Use Default Option",F202="No Override Available",LEN(F202)=0),E202,F202&amp;"*")</f>
        <v/>
      </c>
      <c r="M202" s="40" t="str">
        <f ca="1">IF(ISBLANK(H202),G202,H202&amp;"*")</f>
        <v/>
      </c>
      <c r="N202" s="55" t="str">
        <f ca="1">IF(ISBLANK(J202),I202,J202&amp;"*")</f>
        <v/>
      </c>
    </row>
    <row r="203" spans="1:14" x14ac:dyDescent="0.25">
      <c r="A203" s="32" t="str">
        <f ca="1">E196</f>
        <v>Region Not Used</v>
      </c>
      <c r="B203" s="32" t="str">
        <f ca="1">IF(AND(F198&lt;&gt;"",F198&lt;&gt;"Use Default Supply"),F198,E198)</f>
        <v/>
      </c>
      <c r="C203" s="32" t="s">
        <v>10</v>
      </c>
      <c r="D203" t="s">
        <v>186</v>
      </c>
      <c r="E203" s="37" t="str" cm="1">
        <f t="array" aca="1" ref="E203" ca="1">IFERROR(INDEX(table_options[Component Options],MATCH(1,(table_options[Sector]='Water System Inputs'!C203)*(table_options[Supply]='Water System Inputs'!B203)*(table_options[Component]='Water System Inputs'!D203),0)),"")</f>
        <v/>
      </c>
      <c r="F203" s="43"/>
      <c r="G203" s="39" t="str" cm="1">
        <f t="array" aca="1" ref="G203" ca="1">IF($A203="Region Not Used","",IF(SUBSTITUTE(L203,"*","")="None",0,INDEX('Default EI Values'!$F$2:$F$951,_xlfn.IFNA(MATCH(1,('Default EI Values'!$A$2:$A$951=$C203)*('Default EI Values'!$B$2:$B$951=$A203)*('Default EI Values'!$C$2:$C$951=SUBSTITUTE($B203,"*",""))*('Default EI Values'!$D$2:$D$951=$D203)*('Default EI Values'!$E$2:$E$951=SUBSTITUTE($L203,"*","")),0),MATCH(1,('Default EI Values'!$A$2:$A$951=$C203)*('Default EI Values'!$B$2:$B$951="Any")*('Default EI Values'!$C$2:$C$951=SUBSTITUTE($B203,"*",""))*('Default EI Values'!$D$2:$D$951=$D203)*('Default EI Values'!$E$2:$E$951=SUBSTITUTE($L203,"*","")),0)))))</f>
        <v/>
      </c>
      <c r="H203" s="115"/>
      <c r="I203" s="53" t="str">
        <f ca="1">IF($A203="Region Not Used","",IF(L203="None",0,INDEX('Default Values'!$B$72:$B$85,MATCH(D203,'Default Values'!$A$72:$A$85,0))))</f>
        <v/>
      </c>
      <c r="J203" s="54"/>
      <c r="K203" s="84"/>
      <c r="L203" s="40" t="str">
        <f t="shared" ca="1" si="18"/>
        <v/>
      </c>
      <c r="M203" s="40" t="str">
        <f ca="1">IF(ISBLANK(H203),G203,H203&amp;"*")</f>
        <v/>
      </c>
      <c r="N203" s="55" t="str">
        <f ca="1">IF(ISBLANK(J203),I203,J203&amp;"*")</f>
        <v/>
      </c>
    </row>
    <row r="204" spans="1:14" x14ac:dyDescent="0.25">
      <c r="A204" s="32" t="str">
        <f ca="1">E196</f>
        <v>Region Not Used</v>
      </c>
      <c r="B204" s="32" t="str">
        <f ca="1">IF(AND(F198&lt;&gt;"",F198&lt;&gt;"Use Default Supply"),F198,E198)</f>
        <v/>
      </c>
      <c r="C204" s="32" t="s">
        <v>10</v>
      </c>
      <c r="D204" t="s">
        <v>187</v>
      </c>
      <c r="E204" s="37" t="str" cm="1">
        <f t="array" aca="1" ref="E204" ca="1">IFERROR(INDEX(table_options[Component Options],MATCH(1,(table_options[Sector]='Water System Inputs'!C204)*(table_options[Supply]='Water System Inputs'!B204)*(table_options[Component]='Water System Inputs'!D204),0)),"")</f>
        <v/>
      </c>
      <c r="F204" s="43"/>
      <c r="G204" s="39" t="str" cm="1">
        <f t="array" aca="1" ref="G204" ca="1">IF($A204="Region Not Used","",IF(SUBSTITUTE(L204,"*","")="None",0,INDEX('Default EI Values'!$F$2:$F$951,_xlfn.IFNA(MATCH(1,('Default EI Values'!$B$2:$B$951=$A204)*('Default EI Values'!$C$2:$C$951=SUBSTITUTE($B204,"*",""))*('Default EI Values'!$D$2:$D$951=$D204)*('Default EI Values'!$E$2:$E$951=SUBSTITUTE($L204,"*","")),0),_xlfn.IFNA(MATCH(1,('Default EI Values'!$B$2:$B$951="Any")*('Default EI Values'!$C$2:$C$951=SUBSTITUTE($B204,"*",""))*('Default EI Values'!$D$2:$D$951=$D204)*('Default EI Values'!$E$2:$E$951=SUBSTITUTE($L204,"*","")),0),MATCH(1,('Default EI Values'!$B$2:$B$951="Any")*('Default EI Values'!$C$2:$C$951=SUBSTITUTE($B204,"*",""))*('Default EI Values'!$D$2:$D$951=$D204)*('Default EI Values'!$E$2:$E$951=SUBSTITUTE($L204,"*","")&amp;" - "&amp;SUBSTITUTE($L205,"*","")),0))))))</f>
        <v/>
      </c>
      <c r="H204" s="115"/>
      <c r="I204" s="53" t="str">
        <f ca="1">IF($A204="Region Not Used","",IF(L204="None",0,INDEX('Default Values'!$B$72:$B$85,MATCH(D204,'Default Values'!$A$72:$A$85,0))))</f>
        <v/>
      </c>
      <c r="J204" s="54"/>
      <c r="K204" s="84"/>
      <c r="L204" s="40" t="str">
        <f t="shared" ca="1" si="18"/>
        <v/>
      </c>
      <c r="M204" s="40" t="str">
        <f ca="1">IF(ISBLANK(H204),G204,H204&amp;"*")</f>
        <v/>
      </c>
      <c r="N204" s="55" t="str">
        <f ca="1">IF(ISBLANK(J204),I204,J204&amp;"*")</f>
        <v/>
      </c>
    </row>
    <row r="205" spans="1:14" x14ac:dyDescent="0.25">
      <c r="A205" s="32" t="str">
        <f ca="1">E196</f>
        <v>Region Not Used</v>
      </c>
      <c r="B205" s="32" t="str">
        <f ca="1">IF(AND(F198&lt;&gt;"",F198&lt;&gt;"Use Default Supply"),F198,E198)</f>
        <v/>
      </c>
      <c r="C205" s="32" t="s">
        <v>10</v>
      </c>
      <c r="D205" s="34" t="s">
        <v>40</v>
      </c>
      <c r="E205" s="37" t="str">
        <f ca="1">IF(E204="Urban Potable Distribution",IFERROR(INDEX('Default Values'!$B$56:$B$65,MATCH(A205,'Default Values'!$A$56:$A$65,0)),""),"")</f>
        <v/>
      </c>
      <c r="F205" s="43"/>
      <c r="G205" s="182" t="s">
        <v>106</v>
      </c>
      <c r="H205" s="183"/>
      <c r="I205" s="183"/>
      <c r="J205" s="184"/>
      <c r="K205" s="84"/>
      <c r="L205" s="40" t="str">
        <f t="shared" ca="1" si="18"/>
        <v/>
      </c>
      <c r="M205" s="40"/>
      <c r="N205" s="47"/>
    </row>
    <row r="206" spans="1:14" x14ac:dyDescent="0.25">
      <c r="A206" s="32" t="str">
        <f ca="1">E196</f>
        <v>Region Not Used</v>
      </c>
      <c r="B206" s="32" t="str">
        <f ca="1">IF(AND(F198&lt;&gt;"",F198&lt;&gt;"Use Default Supply"),F198,E198)</f>
        <v/>
      </c>
      <c r="C206" s="32" t="s">
        <v>10</v>
      </c>
      <c r="D206" t="s">
        <v>48</v>
      </c>
      <c r="E206" s="37" t="str" cm="1">
        <f t="array" aca="1" ref="E206" ca="1">IFERROR(INDEX(table_options[Component Options],MATCH(1,(table_options[Sector]='Water System Inputs'!C206)*(table_options[Supply]='Water System Inputs'!B206)*(table_options[Component]='Water System Inputs'!D206),0)),"")</f>
        <v/>
      </c>
      <c r="F206" s="43"/>
      <c r="G206" s="39" t="str" cm="1">
        <f t="array" aca="1" ref="G206" ca="1">IF($A206="Region Not Used","",IF(SUBSTITUTE(L206,"*","")="None",0,INDEX('Default EI Values'!$F$2:$F$951,_xlfn.IFNA(MATCH(1,('Default EI Values'!$A$2:$A$951=$C206)*('Default EI Values'!$B$2:$B$951=$A206)*('Default EI Values'!$C$2:$C$951=SUBSTITUTE($B206,"*",""))*('Default EI Values'!$D$2:$D$951=$D206)*('Default EI Values'!$E$2:$E$951=SUBSTITUTE($L206,"*","")),0),MATCH(1,('Default EI Values'!$A$2:$A$951=$C206)*('Default EI Values'!$B$2:$B$951="Any")*('Default EI Values'!$C$2:$C$951=SUBSTITUTE($B206,"*",""))*('Default EI Values'!$D$2:$D$951=$D206)*('Default EI Values'!$E$2:$E$951=SUBSTITUTE($L206,"*","")),0)))))</f>
        <v/>
      </c>
      <c r="H206" s="115"/>
      <c r="I206" s="53" t="str">
        <f ca="1">IF($A206="Region Not Used","",IF(L206="None",0,INDEX('Default Values'!$B$72:$B$85,MATCH(D206,'Default Values'!$A$72:$A$85,0))))</f>
        <v/>
      </c>
      <c r="J206" s="54"/>
      <c r="K206" s="84"/>
      <c r="L206" s="40" t="str">
        <f t="shared" ca="1" si="18"/>
        <v/>
      </c>
      <c r="M206" s="40" t="str">
        <f ca="1">IF(ISBLANK(H206),G206,H206&amp;"*")</f>
        <v/>
      </c>
      <c r="N206" s="55" t="str">
        <f ca="1">IF(ISBLANK(J206),I206,J206&amp;"*")</f>
        <v/>
      </c>
    </row>
    <row r="207" spans="1:14" x14ac:dyDescent="0.25">
      <c r="A207" s="32" t="str">
        <f ca="1">E196</f>
        <v>Region Not Used</v>
      </c>
      <c r="B207" s="32" t="str">
        <f ca="1">IF(AND(F198&lt;&gt;"",F198&lt;&gt;"Use Default Supply"),F198,E198)</f>
        <v/>
      </c>
      <c r="C207" s="32" t="s">
        <v>10</v>
      </c>
      <c r="D207" t="s">
        <v>62</v>
      </c>
      <c r="E207" s="37" t="str" cm="1">
        <f t="array" aca="1" ref="E207" ca="1">IFERROR(INDEX(table_options[Component Options],MATCH(1,(table_options[Sector]='Water System Inputs'!C207)*(table_options[Supply]='Water System Inputs'!B207)*(table_options[Component]='Water System Inputs'!D207),0)),"")</f>
        <v/>
      </c>
      <c r="F207" s="43"/>
      <c r="G207" s="39" t="str" cm="1">
        <f t="array" aca="1" ref="G207" ca="1">IF($A207="Region Not Used","",IF(SUBSTITUTE(L207,"*","")="None",0,INDEX('Default EI Values'!$F$2:$F$951,_xlfn.IFNA(MATCH(1,('Default EI Values'!$A$2:$A$951=$C207)*('Default EI Values'!$B$2:$B$951=$A207)*('Default EI Values'!$C$2:$C$951=SUBSTITUTE($B207,"*",""))*('Default EI Values'!$D$2:$D$951=$D207)*('Default EI Values'!$E$2:$E$951=SUBSTITUTE($L207,"*","")),0),MATCH(1,('Default EI Values'!$A$2:$A$951=$C207)*('Default EI Values'!$B$2:$B$951="Any")*('Default EI Values'!$C$2:$C$951=SUBSTITUTE($B207,"*",""))*('Default EI Values'!$D$2:$D$951=$D207)*('Default EI Values'!$E$2:$E$951=SUBSTITUTE($L207,"*","")),0)))))</f>
        <v/>
      </c>
      <c r="H207" s="115"/>
      <c r="I207" s="53" t="str">
        <f ca="1">IF($A207="Region Not Used","",IF(L207="None",0,INDEX('Default Values'!$B$72:$B$85,MATCH(D207,'Default Values'!$A$72:$A$85,0))))</f>
        <v/>
      </c>
      <c r="J207" s="54"/>
      <c r="K207" s="84"/>
      <c r="L207" s="40" t="str">
        <f t="shared" ca="1" si="18"/>
        <v/>
      </c>
      <c r="M207" s="40" t="str">
        <f ca="1">IF(ISBLANK(H207),G207,H207&amp;"*")</f>
        <v/>
      </c>
      <c r="N207" s="55" t="str">
        <f ca="1">IF(ISBLANK(J207),I207,J207&amp;"*")</f>
        <v/>
      </c>
    </row>
    <row r="208" spans="1:14" x14ac:dyDescent="0.25">
      <c r="B208" s="32"/>
      <c r="C208" s="32"/>
    </row>
    <row r="209" spans="1:14" x14ac:dyDescent="0.25">
      <c r="D209" s="33" t="s">
        <v>83</v>
      </c>
    </row>
    <row r="210" spans="1:14" ht="45" x14ac:dyDescent="0.25">
      <c r="A210" s="32" t="s">
        <v>34</v>
      </c>
      <c r="B210" s="32" t="s">
        <v>71</v>
      </c>
      <c r="C210" s="32" t="s">
        <v>4</v>
      </c>
      <c r="D210" s="93" t="s">
        <v>64</v>
      </c>
      <c r="E210" s="52" t="str">
        <f ca="1">"Default Assumptions for:"&amp;CHAR(10)&amp;IF(AND(F198&lt;&gt;"",F198&lt;&gt;"Use Default Supply"),F198,E198)</f>
        <v xml:space="preserve">Default Assumptions for:
</v>
      </c>
      <c r="F210" s="93" t="s">
        <v>67</v>
      </c>
      <c r="G210" s="52" t="s">
        <v>100</v>
      </c>
      <c r="H210" s="52" t="s">
        <v>111</v>
      </c>
      <c r="I210" s="52" t="s">
        <v>103</v>
      </c>
      <c r="J210" s="52" t="s">
        <v>104</v>
      </c>
      <c r="K210" s="93" t="s">
        <v>69</v>
      </c>
      <c r="L210" s="93" t="s">
        <v>101</v>
      </c>
      <c r="M210" s="52" t="s">
        <v>102</v>
      </c>
      <c r="N210" s="52" t="s">
        <v>105</v>
      </c>
    </row>
    <row r="211" spans="1:14" x14ac:dyDescent="0.25">
      <c r="A211" s="32" t="str">
        <f ca="1">E196</f>
        <v>Region Not Used</v>
      </c>
      <c r="B211" s="32" t="str">
        <f ca="1">IF(AND(F198&lt;&gt;"",F198&lt;&gt;"Use Default Supply"),F198,E198)</f>
        <v/>
      </c>
      <c r="C211" s="32" t="s">
        <v>11</v>
      </c>
      <c r="D211" t="s">
        <v>185</v>
      </c>
      <c r="E211" s="37" t="str" cm="1">
        <f t="array" aca="1" ref="E211" ca="1">IFERROR(INDEX(table_options[Component Options],MATCH(1,(table_options[Sector]='Water System Inputs'!C211)*(table_options[Supply]='Water System Inputs'!B211)*(table_options[Component]='Water System Inputs'!D211),0)),"")</f>
        <v/>
      </c>
      <c r="F211" s="43"/>
      <c r="G211" s="39" t="str" cm="1">
        <f t="array" aca="1" ref="G211" ca="1">IF($A211="Region Not Used","",IF(SUBSTITUTE(L211,"*","")="None",0,INDEX('Default EI Values'!$F$2:$F$951,_xlfn.IFNA(MATCH(1,('Default EI Values'!$A$2:$A$951=$C211)*('Default EI Values'!$B$2:$B$951=$A211)*('Default EI Values'!$C$2:$C$951=SUBSTITUTE($B211,"*",""))*('Default EI Values'!$D$2:$D$951=$D211)*('Default EI Values'!$E$2:$E$951=SUBSTITUTE($L211,"*","")),0),MATCH(1,('Default EI Values'!$A$2:$A$951=$C211)*('Default EI Values'!$B$2:$B$951="Any")*('Default EI Values'!$C$2:$C$951=SUBSTITUTE($B211,"*",""))*('Default EI Values'!$D$2:$D$951=$D211)*('Default EI Values'!$E$2:$E$951=SUBSTITUTE($L211,"*","")),0)))))</f>
        <v/>
      </c>
      <c r="H211" s="115"/>
      <c r="I211" s="53" t="str">
        <f ca="1">IF($A211="Region Not Used","",IF(L211="None",0,INDEX('Default Values'!$B$72:$B$85,MATCH(B211,'Default Values'!$A$72:$A$85,0))))</f>
        <v/>
      </c>
      <c r="J211" s="54"/>
      <c r="K211" s="84"/>
      <c r="L211" s="40" t="str">
        <f t="shared" ref="L211:L215" ca="1" si="19">IF(OR(F211="Use Default Option",F211="No Override Available",LEN(F211)=0),E211,F211&amp;"*")</f>
        <v/>
      </c>
      <c r="M211" s="40" t="str">
        <f ca="1">IF(ISBLANK(H211),G211,H211&amp;"*")</f>
        <v/>
      </c>
      <c r="N211" s="55" t="str">
        <f ca="1">IF(ISBLANK(J211),I211,J211&amp;"*")</f>
        <v/>
      </c>
    </row>
    <row r="212" spans="1:14" x14ac:dyDescent="0.25">
      <c r="A212" s="32" t="str">
        <f ca="1">E196</f>
        <v>Region Not Used</v>
      </c>
      <c r="B212" s="32" t="str">
        <f ca="1">IF(AND(F198&lt;&gt;"",F198&lt;&gt;"Use Default Supply"),F198,E198)</f>
        <v/>
      </c>
      <c r="C212" s="32" t="s">
        <v>11</v>
      </c>
      <c r="D212" t="s">
        <v>186</v>
      </c>
      <c r="E212" s="37" t="str" cm="1">
        <f t="array" aca="1" ref="E212" ca="1">IFERROR(INDEX(table_options[Component Options],MATCH(1,(table_options[Sector]='Water System Inputs'!C212)*(table_options[Supply]='Water System Inputs'!B212)*(table_options[Component]='Water System Inputs'!D212),0)),"")</f>
        <v/>
      </c>
      <c r="F212" s="43"/>
      <c r="G212" s="39" t="str" cm="1">
        <f t="array" aca="1" ref="G212" ca="1">IF($A212="Region Not Used","",IF(OR(SUBSTITUTE(L212,"*","")="None",SUBSTITUTE(L212,"*","")="User-Entered Water Treatment"),0,INDEX('Default EI Values'!$F$2:$F$951,_xlfn.IFNA(MATCH(1,('Default EI Values'!$A$2:$A$951=$C212)*('Default EI Values'!$B$2:$B$951=$A212)*('Default EI Values'!$C$2:$C$951=SUBSTITUTE($B212,"*",""))*('Default EI Values'!$D$2:$D$951=$D212)*('Default EI Values'!$E$2:$E$951=SUBSTITUTE($L212,"*","")),0),MATCH(1,('Default EI Values'!$A$2:$A$951=$C212)*('Default EI Values'!$B$2:$B$951="Any")*('Default EI Values'!$C$2:$C$951=SUBSTITUTE($B212,"*",""))*('Default EI Values'!$D$2:$D$951=$D212)*('Default EI Values'!$E$2:$E$951=SUBSTITUTE($L212,"*","")),0)))))</f>
        <v/>
      </c>
      <c r="H212" s="115"/>
      <c r="I212" s="53" t="str">
        <f ca="1">IF($A212="Region Not Used","",IF(L212="None",0,INDEX('Default Values'!$B$72:$B$85,MATCH(D212,'Default Values'!$A$72:$A$85,0))))</f>
        <v/>
      </c>
      <c r="J212" s="54"/>
      <c r="K212" s="84"/>
      <c r="L212" s="40" t="str">
        <f t="shared" ca="1" si="19"/>
        <v/>
      </c>
      <c r="M212" s="40" t="str">
        <f ca="1">IF(ISBLANK(H212),G212,H212&amp;"*")</f>
        <v/>
      </c>
      <c r="N212" s="55" t="str">
        <f ca="1">IF(ISBLANK(J212),I212,J212&amp;"*")</f>
        <v/>
      </c>
    </row>
    <row r="213" spans="1:14" x14ac:dyDescent="0.25">
      <c r="A213" s="32" t="str">
        <f ca="1">E196</f>
        <v>Region Not Used</v>
      </c>
      <c r="B213" s="32" t="str">
        <f ca="1">IF(AND(F198&lt;&gt;"",F198&lt;&gt;"Use Default Supply"),F198,E198)</f>
        <v/>
      </c>
      <c r="C213" s="32" t="s">
        <v>11</v>
      </c>
      <c r="D213" t="s">
        <v>187</v>
      </c>
      <c r="E213" s="37" t="str" cm="1">
        <f t="array" aca="1" ref="E213" ca="1">IFERROR(INDEX(table_options[Component Options],MATCH(1,(table_options[Sector]='Water System Inputs'!C213)*(table_options[Supply]='Water System Inputs'!B213)*(table_options[Component]='Water System Inputs'!D213),0)),"")</f>
        <v/>
      </c>
      <c r="F213" s="43"/>
      <c r="G213" s="39" t="str" cm="1">
        <f t="array" aca="1" ref="G213" ca="1">IF($A213="Region Not Used","",IF(SUBSTITUTE(L213,"*","")="None",0,INDEX('Default EI Values'!$F$2:$F$951,_xlfn.IFNA(MATCH(1,('Default EI Values'!$A$2:$A$951=$C213)*('Default EI Values'!$B$2:$B$951=$A213)*('Default EI Values'!$C$2:$C$951=SUBSTITUTE($B213,"*",""))*('Default EI Values'!$D$2:$D$951=$D213)*('Default EI Values'!$E$2:$E$951=SUBSTITUTE($L213,"*","")),0),MATCH(1,('Default EI Values'!$A$2:$A$951=$C213)*('Default EI Values'!$B$2:$B$951="Any")*('Default EI Values'!$C$2:$C$951=SUBSTITUTE($B213,"*",""))*('Default EI Values'!$D$2:$D$951=$D213)*('Default EI Values'!$E$2:$E$951=SUBSTITUTE($L213,"*","")),0)))))</f>
        <v/>
      </c>
      <c r="H213" s="115"/>
      <c r="I213" s="53" t="str">
        <f ca="1">IF($A213="Region Not Used","",IF(L213="None",0,INDEX('Default Values'!$B$72:$B$85,MATCH(D213,'Default Values'!$A$72:$A$85,0))))</f>
        <v/>
      </c>
      <c r="J213" s="54"/>
      <c r="K213" s="84"/>
      <c r="L213" s="40" t="str">
        <f t="shared" ca="1" si="19"/>
        <v/>
      </c>
      <c r="M213" s="40" t="str">
        <f ca="1">IF(ISBLANK(H213),G213,H213&amp;"*")</f>
        <v/>
      </c>
      <c r="N213" s="55" t="str">
        <f ca="1">IF(ISBLANK(J213),I213,J213&amp;"*")</f>
        <v/>
      </c>
    </row>
    <row r="214" spans="1:14" x14ac:dyDescent="0.25">
      <c r="A214" s="32" t="str">
        <f ca="1">E196</f>
        <v>Region Not Used</v>
      </c>
      <c r="B214" s="32" t="str">
        <f ca="1">IF(AND(F198&lt;&gt;"",F198&lt;&gt;"Use Default Supply"),F198,E198)</f>
        <v/>
      </c>
      <c r="C214" s="32" t="s">
        <v>11</v>
      </c>
      <c r="D214" t="s">
        <v>48</v>
      </c>
      <c r="E214" s="37" t="str" cm="1">
        <f t="array" aca="1" ref="E214" ca="1">IFERROR(INDEX(table_options[Component Options],MATCH(1,(table_options[Sector]='Water System Inputs'!C214)*(table_options[Supply]='Water System Inputs'!B214)*(table_options[Component]='Water System Inputs'!D214),0)),"")</f>
        <v/>
      </c>
      <c r="F214" s="43"/>
      <c r="G214" s="39" t="str" cm="1">
        <f t="array" aca="1" ref="G214" ca="1">IF($A214="Region Not Used","",IF(OR(SUBSTITUTE(L214,"*","")="None",SUBSTITUTE(L214,"*","")="User-Entered WW Collection"),0,INDEX('Default EI Values'!$F$2:$F$951,_xlfn.IFNA(MATCH(1,('Default EI Values'!$A$2:$A$951=$C214)*('Default EI Values'!$B$2:$B$951=$A214)*('Default EI Values'!$C$2:$C$951=SUBSTITUTE($B214,"*",""))*('Default EI Values'!$D$2:$D$951=$D214)*('Default EI Values'!$E$2:$E$951=SUBSTITUTE($L214,"*","")),0),MATCH(1,('Default EI Values'!$A$2:$A$951=$C214)*('Default EI Values'!$B$2:$B$951="Any")*('Default EI Values'!$C$2:$C$951=SUBSTITUTE($B214,"*",""))*('Default EI Values'!$D$2:$D$951=$D214)*('Default EI Values'!$E$2:$E$951=SUBSTITUTE($L214,"*","")),0)))))</f>
        <v/>
      </c>
      <c r="H214" s="115"/>
      <c r="I214" s="53" t="str">
        <f ca="1">IF($A214="Region Not Used","",IF(L214="None",0,INDEX('Default Values'!$B$72:$B$85,MATCH(D214,'Default Values'!$A$72:$A$85,0))))</f>
        <v/>
      </c>
      <c r="J214" s="54"/>
      <c r="K214" s="84"/>
      <c r="L214" s="40" t="str">
        <f t="shared" ca="1" si="19"/>
        <v/>
      </c>
      <c r="M214" s="40" t="str">
        <f ca="1">IF(ISBLANK(H214),G214,H214&amp;"*")</f>
        <v/>
      </c>
      <c r="N214" s="55" t="str">
        <f ca="1">IF(ISBLANK(J214),I214,J214&amp;"*")</f>
        <v/>
      </c>
    </row>
    <row r="215" spans="1:14" x14ac:dyDescent="0.25">
      <c r="A215" s="32" t="str">
        <f ca="1">E196</f>
        <v>Region Not Used</v>
      </c>
      <c r="B215" s="32" t="str">
        <f ca="1">IF(AND(F198&lt;&gt;"",F198&lt;&gt;"Use Default Supply"),F198,E198)</f>
        <v/>
      </c>
      <c r="C215" s="32" t="s">
        <v>11</v>
      </c>
      <c r="D215" t="s">
        <v>62</v>
      </c>
      <c r="E215" s="37" t="str" cm="1">
        <f t="array" aca="1" ref="E215" ca="1">IFERROR(INDEX(table_options[Component Options],MATCH(1,(table_options[Sector]='Water System Inputs'!C215)*(table_options[Supply]='Water System Inputs'!B215)*(table_options[Component]='Water System Inputs'!D215),0)),"")</f>
        <v/>
      </c>
      <c r="F215" s="43"/>
      <c r="G215" s="39" t="str" cm="1">
        <f t="array" aca="1" ref="G215" ca="1">IF($A215="Region Not Used","",IF(OR(SUBSTITUTE(L215,"*","")="None",SUBSTITUTE(L215,"*","")="User-Entered WW Treatment"),0,INDEX('Default EI Values'!$F$2:$F$951,_xlfn.IFNA(MATCH(1,('Default EI Values'!$A$2:$A$951=$C215)*('Default EI Values'!$B$2:$B$951=$A215)*('Default EI Values'!$C$2:$C$951=SUBSTITUTE($B215,"*",""))*('Default EI Values'!$D$2:$D$951=$D215)*('Default EI Values'!$E$2:$E$951=SUBSTITUTE($L215,"*","")),0),MATCH(1,('Default EI Values'!$A$2:$A$951=$C215)*('Default EI Values'!$B$2:$B$951="Any")*('Default EI Values'!$C$2:$C$951=SUBSTITUTE($B215,"*",""))*('Default EI Values'!$D$2:$D$951=$D215)*('Default EI Values'!$E$2:$E$951=SUBSTITUTE($L215,"*","")),0)))))</f>
        <v/>
      </c>
      <c r="H215" s="115"/>
      <c r="I215" s="53" t="str">
        <f ca="1">IF($A215="Region Not Used","",IF(L215="None",0,INDEX('Default Values'!$B$72:$B$85,MATCH(D215,'Default Values'!$A$72:$A$85,0))))</f>
        <v/>
      </c>
      <c r="J215" s="54"/>
      <c r="K215" s="84"/>
      <c r="L215" s="40" t="str">
        <f t="shared" ca="1" si="19"/>
        <v/>
      </c>
      <c r="M215" s="40" t="str">
        <f ca="1">IF(ISBLANK(H215),G215,H215&amp;"*")</f>
        <v/>
      </c>
      <c r="N215" s="55" t="str">
        <f ca="1">IF(ISBLANK(J215),I215,J215&amp;"*")</f>
        <v/>
      </c>
    </row>
  </sheetData>
  <sheetProtection algorithmName="SHA-512" hashValue="Vw72L0qwVVkqTFjNwB6OUshLKNPtkxSdddads6r7Ht15jb+1KsB0aTuKkKv+uIx/bpc37YcRsv1qlvUPeC+v1w==" saltValue="22SfHGpn9FcUiXt7OIcX5g==" spinCount="100000" sheet="1" formatCells="0" formatColumns="0" formatRows="0" autoFilter="0"/>
  <mergeCells count="32">
    <mergeCell ref="G198:K198"/>
    <mergeCell ref="G205:J205"/>
    <mergeCell ref="G163:J163"/>
    <mergeCell ref="G176:K176"/>
    <mergeCell ref="G177:K177"/>
    <mergeCell ref="G184:J184"/>
    <mergeCell ref="G197:K197"/>
    <mergeCell ref="G134:K134"/>
    <mergeCell ref="G135:K135"/>
    <mergeCell ref="G142:J142"/>
    <mergeCell ref="G155:K155"/>
    <mergeCell ref="G156:K156"/>
    <mergeCell ref="G93:K93"/>
    <mergeCell ref="G100:J100"/>
    <mergeCell ref="G113:K113"/>
    <mergeCell ref="G114:K114"/>
    <mergeCell ref="G121:J121"/>
    <mergeCell ref="G58:J58"/>
    <mergeCell ref="G71:K71"/>
    <mergeCell ref="G72:K72"/>
    <mergeCell ref="G79:J79"/>
    <mergeCell ref="G92:K92"/>
    <mergeCell ref="G29:K29"/>
    <mergeCell ref="G30:K30"/>
    <mergeCell ref="G37:J37"/>
    <mergeCell ref="G50:K50"/>
    <mergeCell ref="G51:K51"/>
    <mergeCell ref="G9:K9"/>
    <mergeCell ref="G8:K8"/>
    <mergeCell ref="G16:J16"/>
    <mergeCell ref="G4:K4"/>
    <mergeCell ref="G5:K5"/>
  </mergeCells>
  <conditionalFormatting sqref="E9">
    <cfRule type="expression" dxfId="108" priority="334">
      <formula>AND(F9&lt;&gt;"",F9&lt;&gt;"Use Default Supply")</formula>
    </cfRule>
  </conditionalFormatting>
  <conditionalFormatting sqref="E13:E18">
    <cfRule type="expression" dxfId="107" priority="315">
      <formula>AND(LEN(F13)&gt;0,F13&lt;&gt;"No Override Available",F13&lt;&gt;"Use Default Option")</formula>
    </cfRule>
  </conditionalFormatting>
  <conditionalFormatting sqref="E16">
    <cfRule type="expression" dxfId="106" priority="317">
      <formula>LEN(E16)=0</formula>
    </cfRule>
  </conditionalFormatting>
  <conditionalFormatting sqref="G34:G39">
    <cfRule type="expression" dxfId="105" priority="78">
      <formula>NOT(ISBLANK(H34))</formula>
    </cfRule>
  </conditionalFormatting>
  <conditionalFormatting sqref="I34:I36 I38:I39">
    <cfRule type="expression" dxfId="104" priority="77">
      <formula>NOT(ISBLANK(J34))</formula>
    </cfRule>
  </conditionalFormatting>
  <conditionalFormatting sqref="G43:G47">
    <cfRule type="expression" dxfId="103" priority="75">
      <formula>NOT(ISBLANK(H43))</formula>
    </cfRule>
  </conditionalFormatting>
  <conditionalFormatting sqref="G13:G18">
    <cfRule type="expression" dxfId="102" priority="286">
      <formula>NOT(ISBLANK(H13))</formula>
    </cfRule>
  </conditionalFormatting>
  <conditionalFormatting sqref="I13:I15 I17:I18">
    <cfRule type="expression" dxfId="101" priority="285">
      <formula>NOT(ISBLANK(J13))</formula>
    </cfRule>
  </conditionalFormatting>
  <conditionalFormatting sqref="I22:I26">
    <cfRule type="expression" dxfId="100" priority="284">
      <formula>NOT(ISBLANK(J22))</formula>
    </cfRule>
  </conditionalFormatting>
  <conditionalFormatting sqref="G22:G26">
    <cfRule type="expression" dxfId="99" priority="283">
      <formula>NOT(ISBLANK(H22))</formula>
    </cfRule>
  </conditionalFormatting>
  <conditionalFormatting sqref="E22">
    <cfRule type="expression" dxfId="98" priority="282">
      <formula>AND(LEN(F22)&gt;0,F22&lt;&gt;"No Override Available",F22&lt;&gt;"Use Default Option")</formula>
    </cfRule>
  </conditionalFormatting>
  <conditionalFormatting sqref="E23:E26">
    <cfRule type="expression" dxfId="97" priority="281">
      <formula>AND(LEN(F23)&gt;0,F23&lt;&gt;"No Override Available")</formula>
    </cfRule>
  </conditionalFormatting>
  <conditionalFormatting sqref="E5">
    <cfRule type="expression" dxfId="96" priority="280">
      <formula>AND(LEN(F5)&gt;0,F5&lt;&gt;"Use Default Value")</formula>
    </cfRule>
  </conditionalFormatting>
  <conditionalFormatting sqref="E37">
    <cfRule type="expression" dxfId="95" priority="80">
      <formula>LEN(E37)=0</formula>
    </cfRule>
  </conditionalFormatting>
  <conditionalFormatting sqref="I43:I47">
    <cfRule type="expression" dxfId="94" priority="76">
      <formula>NOT(ISBLANK(J43))</formula>
    </cfRule>
  </conditionalFormatting>
  <conditionalFormatting sqref="E44:E47">
    <cfRule type="expression" dxfId="93" priority="73">
      <formula>AND(LEN(F44)&gt;0,F44&lt;&gt;"No Override Available")</formula>
    </cfRule>
  </conditionalFormatting>
  <conditionalFormatting sqref="E156">
    <cfRule type="expression" dxfId="92" priority="27">
      <formula>AND(F156&lt;&gt;"",F156&lt;&gt;"Use Default Supply")</formula>
    </cfRule>
  </conditionalFormatting>
  <conditionalFormatting sqref="E160:E165">
    <cfRule type="expression" dxfId="91" priority="25">
      <formula>AND(LEN(F160)&gt;0,F160&lt;&gt;"No Override Available",F160&lt;&gt;"Use Default Option")</formula>
    </cfRule>
  </conditionalFormatting>
  <conditionalFormatting sqref="E163">
    <cfRule type="expression" dxfId="90" priority="26">
      <formula>LEN(E163)=0</formula>
    </cfRule>
  </conditionalFormatting>
  <conditionalFormatting sqref="G160:G165">
    <cfRule type="expression" dxfId="89" priority="24">
      <formula>NOT(ISBLANK(H160))</formula>
    </cfRule>
  </conditionalFormatting>
  <conditionalFormatting sqref="I160:I162 I164:I165">
    <cfRule type="expression" dxfId="88" priority="23">
      <formula>NOT(ISBLANK(J160))</formula>
    </cfRule>
  </conditionalFormatting>
  <conditionalFormatting sqref="I169:I173">
    <cfRule type="expression" dxfId="87" priority="22">
      <formula>NOT(ISBLANK(J169))</formula>
    </cfRule>
  </conditionalFormatting>
  <conditionalFormatting sqref="G169:G173">
    <cfRule type="expression" dxfId="86" priority="21">
      <formula>NOT(ISBLANK(H169))</formula>
    </cfRule>
  </conditionalFormatting>
  <conditionalFormatting sqref="E169">
    <cfRule type="expression" dxfId="85" priority="20">
      <formula>AND(LEN(F169)&gt;0,F169&lt;&gt;"No Override Available",F169&lt;&gt;"Use Default Option")</formula>
    </cfRule>
  </conditionalFormatting>
  <conditionalFormatting sqref="E170:E173">
    <cfRule type="expression" dxfId="84" priority="19">
      <formula>AND(LEN(F170)&gt;0,F170&lt;&gt;"No Override Available")</formula>
    </cfRule>
  </conditionalFormatting>
  <conditionalFormatting sqref="E135">
    <cfRule type="expression" dxfId="83" priority="36">
      <formula>AND(F135&lt;&gt;"",F135&lt;&gt;"Use Default Supply")</formula>
    </cfRule>
  </conditionalFormatting>
  <conditionalFormatting sqref="E139:E144">
    <cfRule type="expression" dxfId="82" priority="34">
      <formula>AND(LEN(F139)&gt;0,F139&lt;&gt;"No Override Available",F139&lt;&gt;"Use Default Option")</formula>
    </cfRule>
  </conditionalFormatting>
  <conditionalFormatting sqref="E142">
    <cfRule type="expression" dxfId="81" priority="35">
      <formula>LEN(E142)=0</formula>
    </cfRule>
  </conditionalFormatting>
  <conditionalFormatting sqref="G139:G144">
    <cfRule type="expression" dxfId="80" priority="33">
      <formula>NOT(ISBLANK(H139))</formula>
    </cfRule>
  </conditionalFormatting>
  <conditionalFormatting sqref="I139:I141 I143:I144">
    <cfRule type="expression" dxfId="79" priority="32">
      <formula>NOT(ISBLANK(J139))</formula>
    </cfRule>
  </conditionalFormatting>
  <conditionalFormatting sqref="I148:I152">
    <cfRule type="expression" dxfId="78" priority="31">
      <formula>NOT(ISBLANK(J148))</formula>
    </cfRule>
  </conditionalFormatting>
  <conditionalFormatting sqref="G148:G152">
    <cfRule type="expression" dxfId="77" priority="30">
      <formula>NOT(ISBLANK(H148))</formula>
    </cfRule>
  </conditionalFormatting>
  <conditionalFormatting sqref="E148">
    <cfRule type="expression" dxfId="76" priority="29">
      <formula>AND(LEN(F148)&gt;0,F148&lt;&gt;"No Override Available",F148&lt;&gt;"Use Default Option")</formula>
    </cfRule>
  </conditionalFormatting>
  <conditionalFormatting sqref="E149:E152">
    <cfRule type="expression" dxfId="75" priority="28">
      <formula>AND(LEN(F149)&gt;0,F149&lt;&gt;"No Override Available")</formula>
    </cfRule>
  </conditionalFormatting>
  <conditionalFormatting sqref="E198">
    <cfRule type="expression" dxfId="74" priority="9">
      <formula>AND(F198&lt;&gt;"",F198&lt;&gt;"Use Default Supply")</formula>
    </cfRule>
  </conditionalFormatting>
  <conditionalFormatting sqref="E202:E207">
    <cfRule type="expression" dxfId="73" priority="7">
      <formula>AND(LEN(F202)&gt;0,F202&lt;&gt;"No Override Available",F202&lt;&gt;"Use Default Option")</formula>
    </cfRule>
  </conditionalFormatting>
  <conditionalFormatting sqref="E205">
    <cfRule type="expression" dxfId="72" priority="8">
      <formula>LEN(E205)=0</formula>
    </cfRule>
  </conditionalFormatting>
  <conditionalFormatting sqref="G202:G207">
    <cfRule type="expression" dxfId="71" priority="6">
      <formula>NOT(ISBLANK(H202))</formula>
    </cfRule>
  </conditionalFormatting>
  <conditionalFormatting sqref="I202:I204 I206:I207">
    <cfRule type="expression" dxfId="70" priority="5">
      <formula>NOT(ISBLANK(J202))</formula>
    </cfRule>
  </conditionalFormatting>
  <conditionalFormatting sqref="I211:I215">
    <cfRule type="expression" dxfId="69" priority="4">
      <formula>NOT(ISBLANK(J211))</formula>
    </cfRule>
  </conditionalFormatting>
  <conditionalFormatting sqref="G211:G215">
    <cfRule type="expression" dxfId="68" priority="3">
      <formula>NOT(ISBLANK(H211))</formula>
    </cfRule>
  </conditionalFormatting>
  <conditionalFormatting sqref="E211">
    <cfRule type="expression" dxfId="67" priority="2">
      <formula>AND(LEN(F211)&gt;0,F211&lt;&gt;"No Override Available",F211&lt;&gt;"Use Default Option")</formula>
    </cfRule>
  </conditionalFormatting>
  <conditionalFormatting sqref="E212:E215">
    <cfRule type="expression" dxfId="66" priority="1">
      <formula>AND(LEN(F212)&gt;0,F212&lt;&gt;"No Override Available")</formula>
    </cfRule>
  </conditionalFormatting>
  <conditionalFormatting sqref="E30">
    <cfRule type="expression" dxfId="65" priority="81">
      <formula>AND(F30&lt;&gt;"",F30&lt;&gt;"Use Default Supply")</formula>
    </cfRule>
  </conditionalFormatting>
  <conditionalFormatting sqref="E34:E39">
    <cfRule type="expression" dxfId="64" priority="79">
      <formula>AND(LEN(F34)&gt;0,F34&lt;&gt;"No Override Available",F34&lt;&gt;"Use Default Option")</formula>
    </cfRule>
  </conditionalFormatting>
  <conditionalFormatting sqref="E43">
    <cfRule type="expression" dxfId="63" priority="74">
      <formula>AND(LEN(F43)&gt;0,F43&lt;&gt;"No Override Available",F43&lt;&gt;"Use Default Option")</formula>
    </cfRule>
  </conditionalFormatting>
  <conditionalFormatting sqref="E51">
    <cfRule type="expression" dxfId="62" priority="72">
      <formula>AND(F51&lt;&gt;"",F51&lt;&gt;"Use Default Supply")</formula>
    </cfRule>
  </conditionalFormatting>
  <conditionalFormatting sqref="E55:E60">
    <cfRule type="expression" dxfId="61" priority="70">
      <formula>AND(LEN(F55)&gt;0,F55&lt;&gt;"No Override Available",F55&lt;&gt;"Use Default Option")</formula>
    </cfRule>
  </conditionalFormatting>
  <conditionalFormatting sqref="E58">
    <cfRule type="expression" dxfId="60" priority="71">
      <formula>LEN(E58)=0</formula>
    </cfRule>
  </conditionalFormatting>
  <conditionalFormatting sqref="G55:G60">
    <cfRule type="expression" dxfId="59" priority="69">
      <formula>NOT(ISBLANK(H55))</formula>
    </cfRule>
  </conditionalFormatting>
  <conditionalFormatting sqref="I55:I57 I59:I60">
    <cfRule type="expression" dxfId="58" priority="68">
      <formula>NOT(ISBLANK(J55))</formula>
    </cfRule>
  </conditionalFormatting>
  <conditionalFormatting sqref="I64:I68">
    <cfRule type="expression" dxfId="57" priority="67">
      <formula>NOT(ISBLANK(J64))</formula>
    </cfRule>
  </conditionalFormatting>
  <conditionalFormatting sqref="G64:G68">
    <cfRule type="expression" dxfId="56" priority="66">
      <formula>NOT(ISBLANK(H64))</formula>
    </cfRule>
  </conditionalFormatting>
  <conditionalFormatting sqref="E64">
    <cfRule type="expression" dxfId="55" priority="65">
      <formula>AND(LEN(F64)&gt;0,F64&lt;&gt;"No Override Available",F64&lt;&gt;"Use Default Option")</formula>
    </cfRule>
  </conditionalFormatting>
  <conditionalFormatting sqref="E65:E68">
    <cfRule type="expression" dxfId="54" priority="64">
      <formula>AND(LEN(F65)&gt;0,F65&lt;&gt;"No Override Available")</formula>
    </cfRule>
  </conditionalFormatting>
  <conditionalFormatting sqref="E72">
    <cfRule type="expression" dxfId="53" priority="63">
      <formula>AND(F72&lt;&gt;"",F72&lt;&gt;"Use Default Supply")</formula>
    </cfRule>
  </conditionalFormatting>
  <conditionalFormatting sqref="E76:E81">
    <cfRule type="expression" dxfId="52" priority="61">
      <formula>AND(LEN(F76)&gt;0,F76&lt;&gt;"No Override Available",F76&lt;&gt;"Use Default Option")</formula>
    </cfRule>
  </conditionalFormatting>
  <conditionalFormatting sqref="E79">
    <cfRule type="expression" dxfId="51" priority="62">
      <formula>LEN(E79)=0</formula>
    </cfRule>
  </conditionalFormatting>
  <conditionalFormatting sqref="G76:G81">
    <cfRule type="expression" dxfId="50" priority="60">
      <formula>NOT(ISBLANK(H76))</formula>
    </cfRule>
  </conditionalFormatting>
  <conditionalFormatting sqref="I76:I78 I80:I81">
    <cfRule type="expression" dxfId="49" priority="59">
      <formula>NOT(ISBLANK(J76))</formula>
    </cfRule>
  </conditionalFormatting>
  <conditionalFormatting sqref="I85:I89">
    <cfRule type="expression" dxfId="48" priority="58">
      <formula>NOT(ISBLANK(J85))</formula>
    </cfRule>
  </conditionalFormatting>
  <conditionalFormatting sqref="G85:G89">
    <cfRule type="expression" dxfId="47" priority="57">
      <formula>NOT(ISBLANK(H85))</formula>
    </cfRule>
  </conditionalFormatting>
  <conditionalFormatting sqref="E85">
    <cfRule type="expression" dxfId="46" priority="56">
      <formula>AND(LEN(F85)&gt;0,F85&lt;&gt;"No Override Available",F85&lt;&gt;"Use Default Option")</formula>
    </cfRule>
  </conditionalFormatting>
  <conditionalFormatting sqref="E86:E89">
    <cfRule type="expression" dxfId="45" priority="55">
      <formula>AND(LEN(F86)&gt;0,F86&lt;&gt;"No Override Available")</formula>
    </cfRule>
  </conditionalFormatting>
  <conditionalFormatting sqref="E93">
    <cfRule type="expression" dxfId="44" priority="54">
      <formula>AND(F93&lt;&gt;"",F93&lt;&gt;"Use Default Supply")</formula>
    </cfRule>
  </conditionalFormatting>
  <conditionalFormatting sqref="E97:E102">
    <cfRule type="expression" dxfId="43" priority="52">
      <formula>AND(LEN(F97)&gt;0,F97&lt;&gt;"No Override Available",F97&lt;&gt;"Use Default Option")</formula>
    </cfRule>
  </conditionalFormatting>
  <conditionalFormatting sqref="E100">
    <cfRule type="expression" dxfId="42" priority="53">
      <formula>LEN(E100)=0</formula>
    </cfRule>
  </conditionalFormatting>
  <conditionalFormatting sqref="G97:G102">
    <cfRule type="expression" dxfId="41" priority="51">
      <formula>NOT(ISBLANK(H97))</formula>
    </cfRule>
  </conditionalFormatting>
  <conditionalFormatting sqref="I97:I99 I101:I102">
    <cfRule type="expression" dxfId="40" priority="50">
      <formula>NOT(ISBLANK(J97))</formula>
    </cfRule>
  </conditionalFormatting>
  <conditionalFormatting sqref="I106:I110">
    <cfRule type="expression" dxfId="39" priority="49">
      <formula>NOT(ISBLANK(J106))</formula>
    </cfRule>
  </conditionalFormatting>
  <conditionalFormatting sqref="G106:G110">
    <cfRule type="expression" dxfId="38" priority="48">
      <formula>NOT(ISBLANK(H106))</formula>
    </cfRule>
  </conditionalFormatting>
  <conditionalFormatting sqref="E106">
    <cfRule type="expression" dxfId="37" priority="47">
      <formula>AND(LEN(F106)&gt;0,F106&lt;&gt;"No Override Available",F106&lt;&gt;"Use Default Option")</formula>
    </cfRule>
  </conditionalFormatting>
  <conditionalFormatting sqref="E107:E110">
    <cfRule type="expression" dxfId="36" priority="46">
      <formula>AND(LEN(F107)&gt;0,F107&lt;&gt;"No Override Available")</formula>
    </cfRule>
  </conditionalFormatting>
  <conditionalFormatting sqref="E114">
    <cfRule type="expression" dxfId="35" priority="45">
      <formula>AND(F114&lt;&gt;"",F114&lt;&gt;"Use Default Supply")</formula>
    </cfRule>
  </conditionalFormatting>
  <conditionalFormatting sqref="E118:E123">
    <cfRule type="expression" dxfId="34" priority="43">
      <formula>AND(LEN(F118)&gt;0,F118&lt;&gt;"No Override Available",F118&lt;&gt;"Use Default Option")</formula>
    </cfRule>
  </conditionalFormatting>
  <conditionalFormatting sqref="E121">
    <cfRule type="expression" dxfId="33" priority="44">
      <formula>LEN(E121)=0</formula>
    </cfRule>
  </conditionalFormatting>
  <conditionalFormatting sqref="G118:G123">
    <cfRule type="expression" dxfId="32" priority="42">
      <formula>NOT(ISBLANK(H118))</formula>
    </cfRule>
  </conditionalFormatting>
  <conditionalFormatting sqref="I118:I120 I122:I123">
    <cfRule type="expression" dxfId="31" priority="41">
      <formula>NOT(ISBLANK(J118))</formula>
    </cfRule>
  </conditionalFormatting>
  <conditionalFormatting sqref="I127:I131">
    <cfRule type="expression" dxfId="30" priority="40">
      <formula>NOT(ISBLANK(J127))</formula>
    </cfRule>
  </conditionalFormatting>
  <conditionalFormatting sqref="G127:G131">
    <cfRule type="expression" dxfId="29" priority="39">
      <formula>NOT(ISBLANK(H127))</formula>
    </cfRule>
  </conditionalFormatting>
  <conditionalFormatting sqref="E127">
    <cfRule type="expression" dxfId="28" priority="38">
      <formula>AND(LEN(F127)&gt;0,F127&lt;&gt;"No Override Available",F127&lt;&gt;"Use Default Option")</formula>
    </cfRule>
  </conditionalFormatting>
  <conditionalFormatting sqref="E128:E131">
    <cfRule type="expression" dxfId="27" priority="37">
      <formula>AND(LEN(F128)&gt;0,F128&lt;&gt;"No Override Available")</formula>
    </cfRule>
  </conditionalFormatting>
  <conditionalFormatting sqref="E177">
    <cfRule type="expression" dxfId="26" priority="18">
      <formula>AND(F177&lt;&gt;"",F177&lt;&gt;"Use Default Supply")</formula>
    </cfRule>
  </conditionalFormatting>
  <conditionalFormatting sqref="E181:E186">
    <cfRule type="expression" dxfId="25" priority="16">
      <formula>AND(LEN(F181)&gt;0,F181&lt;&gt;"No Override Available",F181&lt;&gt;"Use Default Option")</formula>
    </cfRule>
  </conditionalFormatting>
  <conditionalFormatting sqref="E184">
    <cfRule type="expression" dxfId="24" priority="17">
      <formula>LEN(E184)=0</formula>
    </cfRule>
  </conditionalFormatting>
  <conditionalFormatting sqref="G181:G186">
    <cfRule type="expression" dxfId="23" priority="15">
      <formula>NOT(ISBLANK(H181))</formula>
    </cfRule>
  </conditionalFormatting>
  <conditionalFormatting sqref="I181:I183 I185:I186">
    <cfRule type="expression" dxfId="22" priority="14">
      <formula>NOT(ISBLANK(J181))</formula>
    </cfRule>
  </conditionalFormatting>
  <conditionalFormatting sqref="I190:I194">
    <cfRule type="expression" dxfId="21" priority="13">
      <formula>NOT(ISBLANK(J190))</formula>
    </cfRule>
  </conditionalFormatting>
  <conditionalFormatting sqref="G190:G194">
    <cfRule type="expression" dxfId="20" priority="12">
      <formula>NOT(ISBLANK(H190))</formula>
    </cfRule>
  </conditionalFormatting>
  <conditionalFormatting sqref="E190">
    <cfRule type="expression" dxfId="19" priority="11">
      <formula>AND(LEN(F190)&gt;0,F190&lt;&gt;"No Override Available",F190&lt;&gt;"Use Default Option")</formula>
    </cfRule>
  </conditionalFormatting>
  <conditionalFormatting sqref="E191:E194">
    <cfRule type="expression" dxfId="18" priority="10">
      <formula>AND(LEN(F191)&gt;0,F191&lt;&gt;"No Override Available")</formula>
    </cfRule>
  </conditionalFormatting>
  <dataValidations count="6">
    <dataValidation type="list" allowBlank="1" showInputMessage="1" sqref="F135 F156 F177 F51 F30 F72 F93 F114 F9 F198" xr:uid="{34446AF4-D1B6-4AF8-A4C5-41418F5C18DB}">
      <formula1>list_SupplyOride</formula1>
    </dataValidation>
    <dataValidation type="decimal" operator="greaterThanOrEqual" allowBlank="1" showInputMessage="1" showErrorMessage="1" errorTitle="Invalid Entry" error="Please enter a number greater than zero." sqref="H22:H26 H13:H15 H17:H18 H169:H173 H160:H162 H164:H165 H190:H194 H181:H183 H185:H186 H64:H68 H55:H57 H59:H60 H43:H47 H34:H36 H38:H39 H85:H89 H76:H78 H80:H81 H106:H110 H97:H99 H101:H102 H127:H131 H118:H120 H122:H123 H148:H152 H139:H141 H143:H144 H211:H215 H202:H204 H206:H207" xr:uid="{D2E9116F-2A7C-416D-BFDF-B1AAE494E692}">
      <formula1>0</formula1>
    </dataValidation>
    <dataValidation type="decimal" allowBlank="1" showInputMessage="1" showErrorMessage="1" errorTitle="Invalid Entry" error="Please enter a number between zero and one." sqref="J13:J15 J17:J18 J22:J26 J160:J162 J164:J165 J169:J173 J181:J183 J185:J186 J190:J194 J55:J57 J59:J60 J64:J68 J34:J36 J38:J39 J43:J47 J76:J78 J80:J81 J85:J89 J97:J99 J101:J102 J106:J110 J118:J120 J122:J123 J127:J131 J139:J141 J143:J144 J148:J152 J202:J204 J206:J207 J211:J215" xr:uid="{3BDF04A1-AA64-48CE-A579-9D816D7E3B56}">
      <formula1>0</formula1>
      <formula2>1</formula2>
    </dataValidation>
    <dataValidation type="list" allowBlank="1" showInputMessage="1" showErrorMessage="1" sqref="F5" xr:uid="{4C932455-0562-4DFA-BE85-41084CA18998}">
      <formula1>list_RBY</formula1>
    </dataValidation>
    <dataValidation type="list" allowBlank="1" showInputMessage="1" sqref="F13:F15 F17:F18 F22:F26 F160:F162 F164:F165 F169:F173 F181:F183 F185:F186 F190:F194 F55:F57 F59:F60 F64:F68 F34:F36 F38:F39 F43:F47 F76:F78 F80:F81 F85:F89 F97:F99 F101:F102 F106:F110 F118:F120 F122:F123 F127:F131 F139:F141 F143:F144 F148:F152 F202:F204 F206:F207 F211:F215" xr:uid="{19589804-8033-4270-A841-6E7823ACA92D}">
      <formula1>IF(ISNA(list_ComponentOride),list_NoOride,list_ComponentOride)</formula1>
    </dataValidation>
    <dataValidation type="list" allowBlank="1" showInputMessage="1" sqref="F16 F37 F58 F79 F100 F121 F142 F163 F184 F205" xr:uid="{CAB458D0-E392-4896-BC9C-B158FCB6B3E2}">
      <formula1>IF(E15="Urban Potable Distribution",INDIRECT("list_Topography"&amp;E16),list_NoOride)</formula1>
    </dataValidation>
  </dataValidations>
  <pageMargins left="0.7" right="0.7" top="0.75" bottom="0.75" header="0.3" footer="0.3"/>
  <pageSetup orientation="portrait" r:id="rId1"/>
  <ignoredErrors>
    <ignoredError sqref="G23 G212 G191 G170 G149 G128 G107 G86 G65 G44"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3954-4534-4768-ABAB-3ED57A9325B0}">
  <sheetPr>
    <tabColor theme="6"/>
  </sheetPr>
  <dimension ref="A1:AY36"/>
  <sheetViews>
    <sheetView workbookViewId="0">
      <pane ySplit="3" topLeftCell="A4" activePane="bottomLeft" state="frozen"/>
      <selection activeCell="A4" sqref="A4"/>
      <selection pane="bottomLeft" activeCell="A4" sqref="A4"/>
    </sheetView>
  </sheetViews>
  <sheetFormatPr defaultRowHeight="15" outlineLevelCol="1" x14ac:dyDescent="0.25"/>
  <cols>
    <col min="1" max="1" width="28.85546875" style="6" customWidth="1"/>
    <col min="2" max="3" width="11" style="6" customWidth="1"/>
    <col min="4" max="4" width="8.85546875" style="6" customWidth="1"/>
    <col min="5" max="5" width="11.85546875" style="6" customWidth="1"/>
    <col min="6" max="8" width="13.7109375" style="6" customWidth="1"/>
    <col min="9" max="10" width="13.42578125" style="6" bestFit="1" customWidth="1"/>
    <col min="11" max="11" width="22.5703125" style="6" customWidth="1"/>
    <col min="12" max="12" width="29.140625" style="6" customWidth="1"/>
    <col min="13" max="22" width="19.28515625" style="6" hidden="1" customWidth="1" outlineLevel="1"/>
    <col min="23" max="23" width="13.7109375" style="6" bestFit="1" customWidth="1" collapsed="1"/>
    <col min="24" max="24" width="14.5703125" style="6" bestFit="1" customWidth="1"/>
    <col min="25" max="25" width="17.28515625" style="6" bestFit="1" customWidth="1"/>
    <col min="26" max="26" width="40" style="6" hidden="1" customWidth="1" outlineLevel="1" collapsed="1"/>
    <col min="27" max="27" width="12.85546875" style="6" hidden="1" customWidth="1" outlineLevel="1"/>
    <col min="28" max="28" width="11.85546875" style="6" hidden="1" customWidth="1" outlineLevel="1"/>
    <col min="29" max="29" width="38.5703125" style="6" hidden="1" customWidth="1" outlineLevel="1"/>
    <col min="30" max="30" width="12.85546875" style="6" hidden="1" customWidth="1" outlineLevel="1"/>
    <col min="31" max="31" width="11.85546875" style="6" hidden="1" customWidth="1" outlineLevel="1"/>
    <col min="32" max="32" width="39.85546875" style="6" hidden="1" customWidth="1" outlineLevel="1"/>
    <col min="33" max="33" width="13.140625" style="6" hidden="1" customWidth="1" outlineLevel="1"/>
    <col min="34" max="34" width="12.85546875" style="6" hidden="1" customWidth="1" outlineLevel="1"/>
    <col min="35" max="35" width="11.85546875" style="6" hidden="1" customWidth="1" outlineLevel="1"/>
    <col min="36" max="36" width="21.5703125" style="6" hidden="1" customWidth="1" outlineLevel="1"/>
    <col min="37" max="37" width="12.85546875" style="6" hidden="1" customWidth="1" outlineLevel="1"/>
    <col min="38" max="38" width="11.85546875" style="6" hidden="1" customWidth="1" outlineLevel="1"/>
    <col min="39" max="39" width="32.28515625" style="6" hidden="1" customWidth="1" outlineLevel="1"/>
    <col min="40" max="40" width="12.85546875" style="6" hidden="1" customWidth="1" outlineLevel="1"/>
    <col min="41" max="41" width="11.85546875" style="6" hidden="1" customWidth="1" outlineLevel="1"/>
    <col min="42" max="42" width="19.28515625" style="6" customWidth="1" collapsed="1"/>
    <col min="43" max="44" width="19.28515625" style="6" customWidth="1"/>
    <col min="45" max="46" width="20.140625" style="6" customWidth="1"/>
    <col min="47" max="47" width="19.5703125" style="6" bestFit="1" customWidth="1"/>
    <col min="48" max="48" width="132.42578125" style="6" bestFit="1" customWidth="1"/>
    <col min="49" max="51" width="47.5703125" style="6" hidden="1" customWidth="1"/>
    <col min="52" max="52" width="9.140625" style="6" customWidth="1"/>
    <col min="53" max="16384" width="9.140625" style="6"/>
  </cols>
  <sheetData>
    <row r="1" spans="1:51" x14ac:dyDescent="0.25">
      <c r="A1" s="187" t="s">
        <v>99</v>
      </c>
      <c r="B1" s="187"/>
      <c r="C1" s="187"/>
      <c r="D1" s="187"/>
      <c r="E1" s="187"/>
      <c r="F1" s="187"/>
      <c r="G1" s="187"/>
      <c r="H1" s="187"/>
      <c r="I1" s="187"/>
      <c r="J1" s="187"/>
      <c r="K1" s="187"/>
      <c r="L1" s="188"/>
      <c r="M1" s="196" t="s">
        <v>267</v>
      </c>
      <c r="N1" s="196"/>
      <c r="O1" s="196"/>
      <c r="P1" s="196"/>
      <c r="Q1" s="196"/>
      <c r="R1" s="196"/>
      <c r="S1" s="196"/>
      <c r="T1" s="196"/>
      <c r="U1" s="196"/>
      <c r="V1" s="196"/>
      <c r="W1" s="196"/>
      <c r="X1" s="196"/>
      <c r="Y1" s="196"/>
      <c r="Z1" s="193" t="s">
        <v>268</v>
      </c>
      <c r="AA1" s="194"/>
      <c r="AB1" s="194"/>
      <c r="AC1" s="194"/>
      <c r="AD1" s="194"/>
      <c r="AE1" s="194"/>
      <c r="AF1" s="194"/>
      <c r="AG1" s="194"/>
      <c r="AH1" s="194"/>
      <c r="AI1" s="194"/>
      <c r="AJ1" s="194"/>
      <c r="AK1" s="194"/>
      <c r="AL1" s="194"/>
      <c r="AM1" s="194"/>
      <c r="AN1" s="194"/>
      <c r="AO1" s="194"/>
      <c r="AP1" s="194"/>
      <c r="AQ1" s="194"/>
      <c r="AR1" s="195"/>
      <c r="AS1" s="191" t="s">
        <v>269</v>
      </c>
      <c r="AT1" s="191"/>
      <c r="AU1" s="191"/>
      <c r="AV1" s="192"/>
    </row>
    <row r="2" spans="1:51" s="87" customFormat="1" ht="15" customHeight="1" x14ac:dyDescent="0.25">
      <c r="A2" s="189"/>
      <c r="B2" s="189"/>
      <c r="C2" s="189"/>
      <c r="D2" s="189"/>
      <c r="E2" s="189"/>
      <c r="F2" s="189"/>
      <c r="G2" s="189"/>
      <c r="H2" s="189"/>
      <c r="I2" s="189"/>
      <c r="J2" s="189"/>
      <c r="K2" s="189"/>
      <c r="L2" s="190"/>
      <c r="M2" s="185" t="s">
        <v>185</v>
      </c>
      <c r="N2" s="186"/>
      <c r="O2" s="185" t="s">
        <v>186</v>
      </c>
      <c r="P2" s="186"/>
      <c r="Q2" s="185" t="s">
        <v>187</v>
      </c>
      <c r="R2" s="186"/>
      <c r="S2" s="185" t="s">
        <v>48</v>
      </c>
      <c r="T2" s="186"/>
      <c r="U2" s="185" t="s">
        <v>62</v>
      </c>
      <c r="V2" s="186"/>
      <c r="W2" s="185" t="str" cm="1">
        <f t="array" ref="W2">"Historical Embedded Energy Savings (Pre-"&amp;ResourceBalanceYear&amp;")"</f>
        <v>Historical Embedded Energy Savings (Pre-2016)</v>
      </c>
      <c r="X2" s="186"/>
      <c r="Y2" s="186"/>
      <c r="Z2" s="197" t="s">
        <v>185</v>
      </c>
      <c r="AA2" s="197"/>
      <c r="AB2" s="197"/>
      <c r="AC2" s="197" t="s">
        <v>186</v>
      </c>
      <c r="AD2" s="197"/>
      <c r="AE2" s="197"/>
      <c r="AF2" s="198" t="s">
        <v>187</v>
      </c>
      <c r="AG2" s="198"/>
      <c r="AH2" s="198"/>
      <c r="AI2" s="198"/>
      <c r="AJ2" s="198" t="s">
        <v>48</v>
      </c>
      <c r="AK2" s="198"/>
      <c r="AL2" s="198"/>
      <c r="AM2" s="198" t="s">
        <v>62</v>
      </c>
      <c r="AN2" s="198"/>
      <c r="AO2" s="198"/>
      <c r="AP2" s="193" t="str" cm="1">
        <f t="array" ref="AP2">"Marginal Embedded Energy Savings (Post "&amp;ResourceBalanceYear&amp;")"</f>
        <v>Marginal Embedded Energy Savings (Post 2016)</v>
      </c>
      <c r="AQ2" s="194"/>
      <c r="AR2" s="195"/>
      <c r="AS2" s="191"/>
      <c r="AT2" s="191"/>
      <c r="AU2" s="191"/>
      <c r="AV2" s="192"/>
    </row>
    <row r="3" spans="1:51" s="87" customFormat="1" ht="75" x14ac:dyDescent="0.25">
      <c r="A3" s="66" t="s">
        <v>1</v>
      </c>
      <c r="B3" s="66" t="s">
        <v>38</v>
      </c>
      <c r="C3" s="66" t="s">
        <v>2</v>
      </c>
      <c r="D3" s="66" t="s">
        <v>139</v>
      </c>
      <c r="E3" s="66" t="s">
        <v>4</v>
      </c>
      <c r="F3" s="66" t="s">
        <v>273</v>
      </c>
      <c r="G3" s="67" t="s">
        <v>180</v>
      </c>
      <c r="H3" s="67" t="s">
        <v>181</v>
      </c>
      <c r="I3" s="67" t="s">
        <v>142</v>
      </c>
      <c r="J3" s="67" t="s">
        <v>143</v>
      </c>
      <c r="K3" s="66" t="s">
        <v>3</v>
      </c>
      <c r="L3" s="66" t="s">
        <v>44</v>
      </c>
      <c r="M3" s="124" t="s">
        <v>137</v>
      </c>
      <c r="N3" s="124" t="s">
        <v>138</v>
      </c>
      <c r="O3" s="124" t="s">
        <v>137</v>
      </c>
      <c r="P3" s="124" t="s">
        <v>138</v>
      </c>
      <c r="Q3" s="124" t="s">
        <v>137</v>
      </c>
      <c r="R3" s="124" t="s">
        <v>138</v>
      </c>
      <c r="S3" s="124" t="s">
        <v>137</v>
      </c>
      <c r="T3" s="124" t="s">
        <v>138</v>
      </c>
      <c r="U3" s="124" t="s">
        <v>137</v>
      </c>
      <c r="V3" s="124" t="s">
        <v>138</v>
      </c>
      <c r="W3" s="124" t="s">
        <v>162</v>
      </c>
      <c r="X3" s="124" t="s">
        <v>163</v>
      </c>
      <c r="Y3" s="124" t="s">
        <v>164</v>
      </c>
      <c r="Z3" s="125" t="s">
        <v>185</v>
      </c>
      <c r="AA3" s="125" t="s">
        <v>107</v>
      </c>
      <c r="AB3" s="125" t="s">
        <v>93</v>
      </c>
      <c r="AC3" s="125" t="s">
        <v>186</v>
      </c>
      <c r="AD3" s="125" t="s">
        <v>107</v>
      </c>
      <c r="AE3" s="125" t="s">
        <v>93</v>
      </c>
      <c r="AF3" s="125" t="s">
        <v>187</v>
      </c>
      <c r="AG3" s="125" t="s">
        <v>40</v>
      </c>
      <c r="AH3" s="125" t="s">
        <v>107</v>
      </c>
      <c r="AI3" s="125" t="s">
        <v>93</v>
      </c>
      <c r="AJ3" s="125" t="s">
        <v>48</v>
      </c>
      <c r="AK3" s="125" t="s">
        <v>107</v>
      </c>
      <c r="AL3" s="125" t="s">
        <v>93</v>
      </c>
      <c r="AM3" s="125" t="s">
        <v>62</v>
      </c>
      <c r="AN3" s="125" t="s">
        <v>107</v>
      </c>
      <c r="AO3" s="125" t="s">
        <v>93</v>
      </c>
      <c r="AP3" s="125" t="s">
        <v>165</v>
      </c>
      <c r="AQ3" s="125" t="s">
        <v>166</v>
      </c>
      <c r="AR3" s="125" t="s">
        <v>167</v>
      </c>
      <c r="AS3" s="66" t="s">
        <v>154</v>
      </c>
      <c r="AT3" s="66" t="s">
        <v>140</v>
      </c>
      <c r="AU3" s="66" t="s">
        <v>141</v>
      </c>
      <c r="AV3" s="66" t="s">
        <v>144</v>
      </c>
      <c r="AW3" s="87" t="s">
        <v>257</v>
      </c>
      <c r="AX3" s="87" t="s">
        <v>44</v>
      </c>
      <c r="AY3" s="87" t="s">
        <v>258</v>
      </c>
    </row>
    <row r="4" spans="1:51" x14ac:dyDescent="0.25">
      <c r="A4" s="85" t="str" cm="1">
        <f t="array" aca="1" ref="A4" ca="1">IF(ISBLANK(INDIRECT("'Measure Inputs'!C"&amp;ROW()+8)),"",INDIRECT("'Measure Inputs'!C"&amp;ROW()+8))</f>
        <v/>
      </c>
      <c r="B4" s="85" t="str" cm="1">
        <f t="array" aca="1" ref="B4" ca="1">IF(ISBLANK(INDIRECT("'Measure Inputs'!D"&amp;ROW()+8)),"",INDIRECT("'Measure Inputs'!D"&amp;ROW()+8))</f>
        <v/>
      </c>
      <c r="C4" s="85" t="str" cm="1">
        <f t="array" aca="1" ref="C4" ca="1">IF(ISBLANK(INDIRECT("'Measure Inputs'!F"&amp;ROW()+8)),"",INDIRECT("'Measure Inputs'!F"&amp;ROW()+8))</f>
        <v/>
      </c>
      <c r="D4" s="114" t="str" cm="1">
        <f t="array" aca="1" ref="D4" ca="1">IF(ISBLANK(INDIRECT("'Measure Inputs'!G"&amp;ROW()+8)),"",INDIRECT("'Measure Inputs'!G"&amp;ROW()+8))</f>
        <v/>
      </c>
      <c r="E4" s="85" t="str" cm="1">
        <f t="array" aca="1" ref="E4" ca="1">IF(ISBLANK(INDIRECT("'Measure Inputs'!H"&amp;ROW()+8)),"",INDIRECT("'Measure Inputs'!H"&amp;ROW()+8))</f>
        <v/>
      </c>
      <c r="F4" s="85" t="str" cm="1">
        <f t="array" aca="1" ref="F4" ca="1">IF(ISBLANK(INDIRECT("'Measure Inputs'!I"&amp;ROW()+8)),"",INDIRECT("'Measure Inputs'!I"&amp;ROW()+8))</f>
        <v/>
      </c>
      <c r="G4" s="114" t="str" cm="1">
        <f t="array" aca="1" ref="G4" ca="1">IF(ISBLANK(INDIRECT("'Measure Inputs'!J"&amp;ROW()+8)),"",INDIRECT("'Measure Inputs'!J"&amp;ROW()+8))</f>
        <v/>
      </c>
      <c r="H4" s="85" t="str" cm="1">
        <f t="array" aca="1" ref="H4" ca="1">IF(ISBLANK(INDIRECT("'Measure Inputs'!K"&amp;ROW()+8)),"",INDIRECT("'Measure Inputs'!K"&amp;ROW()+8))</f>
        <v/>
      </c>
      <c r="I4" s="114" t="str" cm="1">
        <f t="array" aca="1" ref="I4" ca="1">IF(ISBLANK(INDIRECT("'Measure Inputs'!L"&amp;ROW()+8)),"",INDIRECT("'Measure Inputs'!L"&amp;ROW()+8))</f>
        <v/>
      </c>
      <c r="J4" s="114" t="str">
        <f ca="1">IF(LEN(I4)=0,"",I4*'Default Values'!$B$91)</f>
        <v/>
      </c>
      <c r="K4" s="85" t="str" cm="1">
        <f t="array" aca="1" ref="K4" ca="1">IF(ISBLANK(INDIRECT("'Measure Inputs'!E"&amp;ROW()+8)),"",INDIRECT("'Measure Inputs'!E"&amp;ROW()+8))</f>
        <v/>
      </c>
      <c r="L4" s="85" t="str">
        <f ca="1">IF(LEN($K4)=0,"",OFFSET(INDEX('Water System Inputs'!$L:$L,MATCH($K4,'Water System Inputs'!$E:$E,0)),2,0))</f>
        <v/>
      </c>
      <c r="M4" s="114" t="str" cm="1">
        <f t="array" aca="1" ref="M4" ca="1">IF(LEN($K4)=0,"",INDEX('Historical Mix'!$H$17:$H$217,MATCH(1,('Historical Mix'!$A$17:$A$217=Calculations!$E4)*('Historical Mix'!$B$17:$B$217=Calculations!$K4),0)))</f>
        <v/>
      </c>
      <c r="N4" s="114" t="str" cm="1">
        <f t="array" aca="1" ref="N4" ca="1">IF(LEN($K4)=0,"",INDEX('Historical Mix'!$I$17:$I$217,MATCH(1,('Historical Mix'!$A$17:$A$217=Calculations!$E4)*('Historical Mix'!$B$17:$B$217=Calculations!$K4),0)))</f>
        <v/>
      </c>
      <c r="O4" s="114" t="str" cm="1">
        <f t="array" aca="1" ref="O4" ca="1">IF(LEN($K4)=0,"",INDEX('Historical Mix'!$M$17:$M$217,MATCH(1,('Historical Mix'!$A$17:$A$217=Calculations!$E4)*('Historical Mix'!$B$17:$B$217=Calculations!$K4),0)))</f>
        <v/>
      </c>
      <c r="P4" s="114" t="str" cm="1">
        <f t="array" aca="1" ref="P4" ca="1">IF(LEN($K4)=0,"",INDEX('Historical Mix'!$N$17:$N$217,MATCH(1,('Historical Mix'!$A$17:$A$217=Calculations!$E4)*('Historical Mix'!$B$17:$B$217=Calculations!$K4),0)))</f>
        <v/>
      </c>
      <c r="Q4" s="114" t="str" cm="1">
        <f t="array" aca="1" ref="Q4" ca="1">IF(LEN($K4)=0,"",INDEX('Historical Mix'!$S$17:$S$217,MATCH(1,('Historical Mix'!$A$17:$A$217=Calculations!$E4)*('Historical Mix'!$B$17:$B$217=Calculations!$K4),0)))</f>
        <v/>
      </c>
      <c r="R4" s="114" t="str" cm="1">
        <f t="array" aca="1" ref="R4" ca="1">IF(LEN($K4)=0,"",INDEX('Historical Mix'!$T$17:$T$217,MATCH(1,('Historical Mix'!$A$17:$A$217=Calculations!$E4)*('Historical Mix'!$B$17:$B$217=Calculations!$K4),0)))</f>
        <v/>
      </c>
      <c r="S4" s="114" t="str" cm="1">
        <f t="array" aca="1" ref="S4" ca="1">IF(LEN($K4)=0,"",IF(OR(F4="System Leaks",AND(E4="Urban",F4="Outdoor")),0,INDEX('Historical Mix'!$X$17:$X$217,MATCH(1,('Historical Mix'!$A$17:$A$217=Calculations!$E4)*('Historical Mix'!$B$17:$B$217=Calculations!$K4),0))))</f>
        <v/>
      </c>
      <c r="T4" s="114" t="str" cm="1">
        <f t="array" aca="1" ref="T4" ca="1">IF(LEN($K4)=0,"",IF(OR(F4="System Leaks",AND(E4="Urban",F4="Outdoor")),0,INDEX('Historical Mix'!$Y$17:$Y$217,MATCH(1,('Historical Mix'!$A$17:$A$217=Calculations!$E4)*('Historical Mix'!$B$17:$B$217=Calculations!$K4),0))))</f>
        <v/>
      </c>
      <c r="U4" s="114" t="str" cm="1">
        <f t="array" aca="1" ref="U4" ca="1">IF(LEN($K4)=0,"",IF(OR(F4="System Leaks",AND(E4="Urban",F4="Outdoor")),0,INDEX('Historical Mix'!$AC$17:$AC$217,MATCH(1,('Historical Mix'!$A$17:$A$217=Calculations!$E4)*('Historical Mix'!$B$17:$B$217=Calculations!$K4),0))))</f>
        <v/>
      </c>
      <c r="V4" s="114" t="str" cm="1">
        <f t="array" aca="1" ref="V4" ca="1">IF(LEN($K4)=0,"",IF(OR(F4="System Leaks",AND(E4="Urban",F4="Outdoor")),0,INDEX('Historical Mix'!$AD$17:$AD$217,MATCH(1,('Historical Mix'!$A$17:$A$217=Calculations!$E4)*('Historical Mix'!$B$17:$B$217=Calculations!$K4),0))))</f>
        <v/>
      </c>
      <c r="W4" s="114" t="str">
        <f t="shared" ref="W4:W36" ca="1" si="0">IF(LEN($K4)=0,"",$J4*SUM(M4,O4,Q4,S4,U4))</f>
        <v/>
      </c>
      <c r="X4" s="114" t="str">
        <f t="shared" ref="X4:X36" ca="1" si="1">IF(LEN($K4)=0,"",$J4*SUM(N4,P4,R4,T4,V4))</f>
        <v/>
      </c>
      <c r="Y4" s="114" t="str">
        <f t="shared" ref="Y4:Y36" ca="1" si="2">IF(LEN($K4)=0,"",W4-X4)</f>
        <v/>
      </c>
      <c r="Z4" s="85" t="str" cm="1">
        <f t="array" aca="1" ref="Z4" ca="1">IF(LEN($K4)=0,"",INDEX('Water System Inputs'!$L$1:$L$250,MATCH(1,('Water System Inputs'!$A$1:$A$250=Calculations!$K4)*('Water System Inputs'!$B$1:$B$250=SUBSTITUTE(Calculations!$L4,"*",""))*('Water System Inputs'!$C$1:$C$250=Calculations!$E4)*('Water System Inputs'!$D$1:$D$250=Calculations!Z$3),0)))</f>
        <v/>
      </c>
      <c r="AA4" s="113" t="str" cm="1">
        <f t="array" aca="1" ref="AA4" ca="1">IF(LEN($K4)=0,"",INDEX('Water System Inputs'!$N$1:$N$250,MATCH(1,('Water System Inputs'!$A$1:$A$250=Calculations!$K4)*('Water System Inputs'!$B$1:$B$250=SUBSTITUTE(Calculations!$L4,"*",""))*('Water System Inputs'!$C$1:$C$250=Calculations!$E4)*('Water System Inputs'!$L$1:$L$250=Z4),0)))</f>
        <v/>
      </c>
      <c r="AB4" s="113" t="str" cm="1">
        <f t="array" aca="1" ref="AB4" ca="1">IF(LEN($K4)=0,"",INDEX('Water System Inputs'!$M$1:$M$250,MATCH(1,('Water System Inputs'!$A$1:$A$250=Calculations!$K4)*('Water System Inputs'!$B$1:$B$250=SUBSTITUTE(Calculations!$L4,"*",""))*('Water System Inputs'!$C$1:$C$250=Calculations!$E4)*('Water System Inputs'!$L$1:$L$250=Z4),0)))</f>
        <v/>
      </c>
      <c r="AC4" s="85" t="str" cm="1">
        <f t="array" aca="1" ref="AC4" ca="1">IF(LEN($K4)=0,"",INDEX('Water System Inputs'!$L$1:$L$250,MATCH(1,('Water System Inputs'!$A$1:$A$250=Calculations!$K4)*('Water System Inputs'!$B$1:$B$250=SUBSTITUTE(Calculations!$L4,"*",""))*('Water System Inputs'!$C$1:$C$250=Calculations!$E4)*('Water System Inputs'!$D$1:$D$250=Calculations!AC$3),0)))</f>
        <v/>
      </c>
      <c r="AD4" s="113" t="str" cm="1">
        <f t="array" aca="1" ref="AD4" ca="1">IF(LEN($K4)=0,"",INDEX('Water System Inputs'!$N$1:$N$250,MATCH(1,('Water System Inputs'!$A$1:$A$250=Calculations!$K4)*('Water System Inputs'!$B$1:$B$250=SUBSTITUTE(Calculations!$L4,"*",""))*('Water System Inputs'!$C$1:$C$250=Calculations!$E4)*('Water System Inputs'!$L$1:$L$250=AC4),0)))</f>
        <v/>
      </c>
      <c r="AE4" s="113" t="str" cm="1">
        <f t="array" aca="1" ref="AE4" ca="1">IF(LEN($K4)=0,"",INDEX('Water System Inputs'!$M$1:$M$250,MATCH(1,('Water System Inputs'!$A$1:$A$250=Calculations!$K4)*('Water System Inputs'!$B$1:$B$250=SUBSTITUTE(Calculations!$L4,"*",""))*('Water System Inputs'!$C$1:$C$250=Calculations!$E4)*('Water System Inputs'!$L$1:$L$250=AC4),0)))</f>
        <v/>
      </c>
      <c r="AF4" s="85" t="str" cm="1">
        <f t="array" aca="1" ref="AF4" ca="1">IF(LEN($K4)=0,"",INDEX('Water System Inputs'!$L$1:$L$250,MATCH(1,('Water System Inputs'!$A$1:$A$250=Calculations!$K4)*('Water System Inputs'!$B$1:$B$250=SUBSTITUTE(Calculations!$L4,"*",""))*('Water System Inputs'!$C$1:$C$250=Calculations!$E4)*('Water System Inputs'!$D$1:$D$250=Calculations!AF$3),0)))</f>
        <v/>
      </c>
      <c r="AG4" s="85" t="str" cm="1">
        <f t="array" aca="1" ref="AG4" ca="1">IF(OR(LEN($K4)=0,AF4&lt;&gt;"Urban Potable Distribution"),"",INDEX('Water System Inputs'!$L$1:$L$250,MATCH(1,('Water System Inputs'!$A$1:$A$250=Calculations!$K4)*('Water System Inputs'!$B$1:$B$250=SUBSTITUTE(Calculations!$L4,"*",""))*('Water System Inputs'!$C$1:$C$250=Calculations!$E4)*('Water System Inputs'!$D$1:$D$250=Calculations!AG$3),0)))</f>
        <v/>
      </c>
      <c r="AH4" s="113" t="str" cm="1">
        <f t="array" aca="1" ref="AH4" ca="1">IF(LEN($K4)=0,"",INDEX('Water System Inputs'!$N$1:$N$250,MATCH(1,('Water System Inputs'!$A$1:$A$250=Calculations!$K4)*('Water System Inputs'!$B$1:$B$250=SUBSTITUTE(Calculations!$L4,"*",""))*('Water System Inputs'!$C$1:$C$250=Calculations!$E4)*('Water System Inputs'!$L$1:$L$250=AF4),0)))</f>
        <v/>
      </c>
      <c r="AI4" s="113" t="str" cm="1">
        <f t="array" aca="1" ref="AI4" ca="1">IF(LEN($K4)=0,"",INDEX('Water System Inputs'!$M$1:$M$250,MATCH(1,('Water System Inputs'!$A$1:$A$250=Calculations!$K4)*('Water System Inputs'!$B$1:$B$250=SUBSTITUTE(Calculations!$L4,"*",""))*('Water System Inputs'!$C$1:$C$250=Calculations!$E4)*('Water System Inputs'!$L$1:$L$250=AF4),0)))</f>
        <v/>
      </c>
      <c r="AJ4" s="85" t="str" cm="1">
        <f t="array" aca="1" ref="AJ4" ca="1">IF(LEN($K4)=0,"",IF(OR(F4="System Leaks",AND(E4="Urban",F4="Outdoor")),"None",INDEX('Water System Inputs'!$L$1:$L$250,MATCH(1,('Water System Inputs'!$A$1:$A$250=Calculations!$K4)*('Water System Inputs'!$B$1:$B$250=SUBSTITUTE(Calculations!$L4,"*",""))*('Water System Inputs'!$C$1:$C$250=Calculations!$E4)*('Water System Inputs'!$D$1:$D$250=Calculations!AJ$3),0))))</f>
        <v/>
      </c>
      <c r="AK4" s="113" t="str" cm="1">
        <f t="array" aca="1" ref="AK4" ca="1">IF(LEN($K4)=0,"",IF(AJ4="None",0,INDEX('Water System Inputs'!$N$1:$N$250,MATCH(1,('Water System Inputs'!$A$1:$A$250=Calculations!$K4)*('Water System Inputs'!$B$1:$B$250=SUBSTITUTE(Calculations!$L4,"*",""))*('Water System Inputs'!$C$1:$C$250=Calculations!$E4)*('Water System Inputs'!$L$1:$L$250=AJ4),0))))</f>
        <v/>
      </c>
      <c r="AL4" s="113" t="str" cm="1">
        <f t="array" aca="1" ref="AL4" ca="1">IF(LEN($K4)=0,"",IF(AJ4="None",0,INDEX('Water System Inputs'!$M$1:$M$250,MATCH(1,('Water System Inputs'!$A$1:$A$250=Calculations!$K4)*('Water System Inputs'!$B$1:$B$250=SUBSTITUTE(Calculations!$L4,"*",""))*('Water System Inputs'!$C$1:$C$250=Calculations!$E4)*('Water System Inputs'!$L$1:$L$250=AJ4),0))))</f>
        <v/>
      </c>
      <c r="AM4" s="85" t="str" cm="1">
        <f t="array" aca="1" ref="AM4" ca="1">IF(LEN($K4)=0,"",IF(OR(F4="System Leaks",AND(E4="Urban",F4="Outdoor")),"None",INDEX('Water System Inputs'!$L$1:$L$250,MATCH(1,('Water System Inputs'!$A$1:$A$250=Calculations!$K4)*('Water System Inputs'!$B$1:$B$250=SUBSTITUTE(Calculations!$L4,"*",""))*('Water System Inputs'!$C$1:$C$250=Calculations!$E4)*('Water System Inputs'!$D$1:$D$250=Calculations!AM$3),0))))</f>
        <v/>
      </c>
      <c r="AN4" s="113" t="str" cm="1">
        <f t="array" aca="1" ref="AN4" ca="1">IF(LEN($K4)=0,"",IF(AM4="None",0,INDEX('Water System Inputs'!$N$1:$N$250,MATCH(1,('Water System Inputs'!$A$1:$A$250=Calculations!$K4)*('Water System Inputs'!$B$1:$B$250=SUBSTITUTE(Calculations!$L4,"*",""))*('Water System Inputs'!$C$1:$C$250=Calculations!$E4)*('Water System Inputs'!$L$1:$L$250=AM4),0))))</f>
        <v/>
      </c>
      <c r="AO4" s="113" t="str" cm="1">
        <f t="array" aca="1" ref="AO4" ca="1">IF(LEN($K4)=0,"",IF(AM4="None",0,INDEX('Water System Inputs'!$M$1:$M$250,MATCH(1,('Water System Inputs'!$A$1:$A$250=Calculations!$K4)*('Water System Inputs'!$B$1:$B$250=SUBSTITUTE(Calculations!$L4,"*",""))*('Water System Inputs'!$C$1:$C$250=Calculations!$E4)*('Water System Inputs'!$L$1:$L$250=AM4),0))))</f>
        <v/>
      </c>
      <c r="AP4" s="114" t="str">
        <f t="shared" ref="AP4:AP36" ca="1" si="3">IFERROR(J4*SUM(_xlfn.NUMBERVALUE(SUBSTITUTE(AB4,"*","")),_xlfn.NUMBERVALUE(SUBSTITUTE(AE4,"*","")),_xlfn.NUMBERVALUE(SUBSTITUTE(AI4,"*","")),_xlfn.NUMBERVALUE(SUBSTITUTE(AL4,"*","")),_xlfn.NUMBERVALUE(SUBSTITUTE(AO4,"*",""))),"")</f>
        <v/>
      </c>
      <c r="AQ4" s="114" t="str">
        <f t="shared" ref="AQ4:AQ36" ca="1" si="4">IFERROR(J4*SUM(_xlfn.NUMBERVALUE(SUBSTITUTE(AB4,"*",""))*_xlfn.NUMBERVALUE(SUBSTITUTE(AA4,"*","")),_xlfn.NUMBERVALUE(SUBSTITUTE(AE4,"*",""))*_xlfn.NUMBERVALUE(SUBSTITUTE(AD4,"*","")),_xlfn.NUMBERVALUE(SUBSTITUTE(AI4,"*",""))*_xlfn.NUMBERVALUE(SUBSTITUTE(AH4,"*","")),_xlfn.NUMBERVALUE(SUBSTITUTE(AL4,"*",""))*_xlfn.NUMBERVALUE(SUBSTITUTE(AK4,"*","")),_xlfn.NUMBERVALUE(SUBSTITUTE(AO4,"*",""))*_xlfn.NUMBERVALUE(SUBSTITUTE(AN4,"*",""))),"")</f>
        <v/>
      </c>
      <c r="AR4" s="114" t="str">
        <f ca="1">IFERROR(AP4-AQ4,"")</f>
        <v/>
      </c>
      <c r="AS4" s="114" t="str" cm="1">
        <f t="array" aca="1" ref="AS4" ca="1">IF(LEN($K4)=0,"",IF($C4&gt;ResourceBalanceYear,AP4,IF(SUM($C4:$D4)&lt;ResourceBalanceYear,W4,((ResourceBalanceYear-$C4)*W4+(SUM($C4:$D4)-ResourceBalanceYear)*AP4)/$D4)))</f>
        <v/>
      </c>
      <c r="AT4" s="114" t="str" cm="1">
        <f t="array" aca="1" ref="AT4" ca="1">IF(LEN($K4)=0,"",IF($C4&gt;ResourceBalanceYear,AQ4,IF(SUM($C4:$D4)&lt;ResourceBalanceYear,X4,((ResourceBalanceYear-$C4)*X4+(SUM($C4:$D4)-ResourceBalanceYear)*AQ4)/$D4)))</f>
        <v/>
      </c>
      <c r="AU4" s="114" t="str" cm="1">
        <f t="array" aca="1" ref="AU4" ca="1">IF(LEN($K4)=0,"",IF($C4&gt;ResourceBalanceYear,AR4,IF(SUM($C4:$D4)&lt;ResourceBalanceYear,Y4,((ResourceBalanceYear-$C4)*Y4+(SUM($C4:$D4)-ResourceBalanceYear)*AR4)/$D4)))</f>
        <v/>
      </c>
      <c r="AV4" s="86" t="str">
        <f ca="1">_xlfn.TEXTJOIN("; ",TRUE,AW4:AY4)</f>
        <v/>
      </c>
      <c r="AW4" s="6" t="str" cm="1">
        <f t="array" aca="1" ref="AW4" ca="1">IFERROR(IF(LEN($K4)=0,"",IF(ResourceBalanceYear&lt;&gt;'Water System Inputs'!$E$5,"Resource Balance Year has been changed by user","")),"")</f>
        <v/>
      </c>
      <c r="AX4" s="6" t="str">
        <f ca="1">IFERROR(IF(LEN($K4)=0,"",IF(FIND("*",L4)&gt;0,"Marginal Supply has been changed by user","")),"")</f>
        <v/>
      </c>
      <c r="AY4" s="6" t="str">
        <f ca="1">IFERROR(IF(LEN($K4)=0,"",IF(FIND("*",_xlfn.TEXTJOIN(,TRUE,Z4:AO4))&gt;0,"Marginal Energy calculations contain user overrides","")),"")</f>
        <v/>
      </c>
    </row>
    <row r="5" spans="1:51" x14ac:dyDescent="0.25">
      <c r="A5" s="85" t="str" cm="1">
        <f t="array" aca="1" ref="A5" ca="1">IF(ISBLANK(INDIRECT("'Measure Inputs'!C"&amp;ROW()+8)),"",INDIRECT("'Measure Inputs'!C"&amp;ROW()+8))</f>
        <v/>
      </c>
      <c r="B5" s="85" t="str" cm="1">
        <f t="array" aca="1" ref="B5" ca="1">IF(ISBLANK(INDIRECT("'Measure Inputs'!D"&amp;ROW()+8)),"",INDIRECT("'Measure Inputs'!D"&amp;ROW()+8))</f>
        <v/>
      </c>
      <c r="C5" s="85" t="str" cm="1">
        <f t="array" aca="1" ref="C5" ca="1">IF(ISBLANK(INDIRECT("'Measure Inputs'!F"&amp;ROW()+8)),"",INDIRECT("'Measure Inputs'!F"&amp;ROW()+8))</f>
        <v/>
      </c>
      <c r="D5" s="114" t="str" cm="1">
        <f t="array" aca="1" ref="D5" ca="1">IF(ISBLANK(INDIRECT("'Measure Inputs'!G"&amp;ROW()+8)),"",INDIRECT("'Measure Inputs'!G"&amp;ROW()+8))</f>
        <v/>
      </c>
      <c r="E5" s="85" t="str" cm="1">
        <f t="array" aca="1" ref="E5" ca="1">IF(ISBLANK(INDIRECT("'Measure Inputs'!H"&amp;ROW()+8)),"",INDIRECT("'Measure Inputs'!H"&amp;ROW()+8))</f>
        <v/>
      </c>
      <c r="F5" s="85" t="str" cm="1">
        <f t="array" aca="1" ref="F5" ca="1">IF(ISBLANK(INDIRECT("'Measure Inputs'!I"&amp;ROW()+8)),"",INDIRECT("'Measure Inputs'!I"&amp;ROW()+8))</f>
        <v/>
      </c>
      <c r="G5" s="114" t="str" cm="1">
        <f t="array" aca="1" ref="G5" ca="1">IF(ISBLANK(INDIRECT("'Measure Inputs'!J"&amp;ROW()+8)),"",INDIRECT("'Measure Inputs'!J"&amp;ROW()+8))</f>
        <v/>
      </c>
      <c r="H5" s="85" t="str" cm="1">
        <f t="array" aca="1" ref="H5" ca="1">IF(ISBLANK(INDIRECT("'Measure Inputs'!K"&amp;ROW()+8)),"",INDIRECT("'Measure Inputs'!K"&amp;ROW()+8))</f>
        <v/>
      </c>
      <c r="I5" s="114" t="str" cm="1">
        <f t="array" aca="1" ref="I5" ca="1">IF(ISBLANK(INDIRECT("'Measure Inputs'!L"&amp;ROW()+8)),"",INDIRECT("'Measure Inputs'!L"&amp;ROW()+8))</f>
        <v/>
      </c>
      <c r="J5" s="114" t="str">
        <f ca="1">IF(LEN(I5)=0,"",I5*'Default Values'!$B$91)</f>
        <v/>
      </c>
      <c r="K5" s="85" t="str" cm="1">
        <f t="array" aca="1" ref="K5" ca="1">IF(ISBLANK(INDIRECT("'Measure Inputs'!E"&amp;ROW()+8)),"",INDIRECT("'Measure Inputs'!E"&amp;ROW()+8))</f>
        <v/>
      </c>
      <c r="L5" s="85" t="str">
        <f ca="1">IF(LEN($K5)=0,"",OFFSET(INDEX('Water System Inputs'!$L:$L,MATCH($K5,'Water System Inputs'!$E:$E,0)),2,0))</f>
        <v/>
      </c>
      <c r="M5" s="114" t="str" cm="1">
        <f t="array" aca="1" ref="M5" ca="1">IF(LEN($K5)=0,"",INDEX('Historical Mix'!$H$17:$H$217,MATCH(1,('Historical Mix'!$A$17:$A$217=Calculations!$E5)*('Historical Mix'!$B$17:$B$217=Calculations!$K5),0)))</f>
        <v/>
      </c>
      <c r="N5" s="114" t="str" cm="1">
        <f t="array" aca="1" ref="N5" ca="1">IF(LEN($K5)=0,"",INDEX('Historical Mix'!$I$17:$I$217,MATCH(1,('Historical Mix'!$A$17:$A$217=Calculations!$E5)*('Historical Mix'!$B$17:$B$217=Calculations!$K5),0)))</f>
        <v/>
      </c>
      <c r="O5" s="114" t="str" cm="1">
        <f t="array" aca="1" ref="O5" ca="1">IF(LEN($K5)=0,"",INDEX('Historical Mix'!$M$17:$M$217,MATCH(1,('Historical Mix'!$A$17:$A$217=Calculations!$E5)*('Historical Mix'!$B$17:$B$217=Calculations!$K5),0)))</f>
        <v/>
      </c>
      <c r="P5" s="114" t="str" cm="1">
        <f t="array" aca="1" ref="P5" ca="1">IF(LEN($K5)=0,"",INDEX('Historical Mix'!$N$17:$N$217,MATCH(1,('Historical Mix'!$A$17:$A$217=Calculations!$E5)*('Historical Mix'!$B$17:$B$217=Calculations!$K5),0)))</f>
        <v/>
      </c>
      <c r="Q5" s="114" t="str" cm="1">
        <f t="array" aca="1" ref="Q5" ca="1">IF(LEN($K5)=0,"",INDEX('Historical Mix'!$S$17:$S$217,MATCH(1,('Historical Mix'!$A$17:$A$217=Calculations!$E5)*('Historical Mix'!$B$17:$B$217=Calculations!$K5),0)))</f>
        <v/>
      </c>
      <c r="R5" s="114" t="str" cm="1">
        <f t="array" aca="1" ref="R5" ca="1">IF(LEN($K5)=0,"",INDEX('Historical Mix'!$T$17:$T$217,MATCH(1,('Historical Mix'!$A$17:$A$217=Calculations!$E5)*('Historical Mix'!$B$17:$B$217=Calculations!$K5),0)))</f>
        <v/>
      </c>
      <c r="S5" s="114" t="str" cm="1">
        <f t="array" aca="1" ref="S5" ca="1">IF(LEN($K5)=0,"",IF(OR(F5="System Leaks",AND(E5="Urban",F5="Outdoor")),0,INDEX('Historical Mix'!$X$17:$X$217,MATCH(1,('Historical Mix'!$A$17:$A$217=Calculations!$E5)*('Historical Mix'!$B$17:$B$217=Calculations!$K5),0))))</f>
        <v/>
      </c>
      <c r="T5" s="114" t="str" cm="1">
        <f t="array" aca="1" ref="T5" ca="1">IF(LEN($K5)=0,"",IF(OR(F5="System Leaks",AND(E5="Urban",F5="Outdoor")),0,INDEX('Historical Mix'!$Y$17:$Y$217,MATCH(1,('Historical Mix'!$A$17:$A$217=Calculations!$E5)*('Historical Mix'!$B$17:$B$217=Calculations!$K5),0))))</f>
        <v/>
      </c>
      <c r="U5" s="114" t="str" cm="1">
        <f t="array" aca="1" ref="U5" ca="1">IF(LEN($K5)=0,"",IF(OR(F5="System Leaks",AND(E5="Urban",F5="Outdoor")),0,INDEX('Historical Mix'!$AC$17:$AC$217,MATCH(1,('Historical Mix'!$A$17:$A$217=Calculations!$E5)*('Historical Mix'!$B$17:$B$217=Calculations!$K5),0))))</f>
        <v/>
      </c>
      <c r="V5" s="114" t="str" cm="1">
        <f t="array" aca="1" ref="V5" ca="1">IF(LEN($K5)=0,"",IF(OR(F5="System Leaks",AND(E5="Urban",F5="Outdoor")),0,INDEX('Historical Mix'!$AD$17:$AD$217,MATCH(1,('Historical Mix'!$A$17:$A$217=Calculations!$E5)*('Historical Mix'!$B$17:$B$217=Calculations!$K5),0))))</f>
        <v/>
      </c>
      <c r="W5" s="114" t="str">
        <f t="shared" ca="1" si="0"/>
        <v/>
      </c>
      <c r="X5" s="114" t="str">
        <f t="shared" ca="1" si="1"/>
        <v/>
      </c>
      <c r="Y5" s="114" t="str">
        <f t="shared" ca="1" si="2"/>
        <v/>
      </c>
      <c r="Z5" s="85" t="str" cm="1">
        <f t="array" aca="1" ref="Z5" ca="1">IF(LEN($K5)=0,"",INDEX('Water System Inputs'!$L$1:$L$250,MATCH(1,('Water System Inputs'!$A$1:$A$250=Calculations!$K5)*('Water System Inputs'!$B$1:$B$250=SUBSTITUTE(Calculations!$L5,"*",""))*('Water System Inputs'!$C$1:$C$250=Calculations!$E5)*('Water System Inputs'!$D$1:$D$250=Calculations!Z$3),0)))</f>
        <v/>
      </c>
      <c r="AA5" s="113" t="str" cm="1">
        <f t="array" aca="1" ref="AA5" ca="1">IF(LEN($K5)=0,"",INDEX('Water System Inputs'!$N$1:$N$250,MATCH(1,('Water System Inputs'!$A$1:$A$250=Calculations!$K5)*('Water System Inputs'!$B$1:$B$250=SUBSTITUTE(Calculations!$L5,"*",""))*('Water System Inputs'!$C$1:$C$250=Calculations!$E5)*('Water System Inputs'!$L$1:$L$250=Z5),0)))</f>
        <v/>
      </c>
      <c r="AB5" s="113" t="str" cm="1">
        <f t="array" aca="1" ref="AB5" ca="1">IF(LEN($K5)=0,"",INDEX('Water System Inputs'!$M$1:$M$250,MATCH(1,('Water System Inputs'!$A$1:$A$250=Calculations!$K5)*('Water System Inputs'!$B$1:$B$250=SUBSTITUTE(Calculations!$L5,"*",""))*('Water System Inputs'!$C$1:$C$250=Calculations!$E5)*('Water System Inputs'!$L$1:$L$250=Z5),0)))</f>
        <v/>
      </c>
      <c r="AC5" s="85" t="str" cm="1">
        <f t="array" aca="1" ref="AC5" ca="1">IF(LEN($K5)=0,"",INDEX('Water System Inputs'!$L$1:$L$250,MATCH(1,('Water System Inputs'!$A$1:$A$250=Calculations!$K5)*('Water System Inputs'!$B$1:$B$250=SUBSTITUTE(Calculations!$L5,"*",""))*('Water System Inputs'!$C$1:$C$250=Calculations!$E5)*('Water System Inputs'!$D$1:$D$250=Calculations!AC$3),0)))</f>
        <v/>
      </c>
      <c r="AD5" s="113" t="str" cm="1">
        <f t="array" aca="1" ref="AD5" ca="1">IF(LEN($K5)=0,"",INDEX('Water System Inputs'!$N$1:$N$250,MATCH(1,('Water System Inputs'!$A$1:$A$250=Calculations!$K5)*('Water System Inputs'!$B$1:$B$250=SUBSTITUTE(Calculations!$L5,"*",""))*('Water System Inputs'!$C$1:$C$250=Calculations!$E5)*('Water System Inputs'!$L$1:$L$250=AC5),0)))</f>
        <v/>
      </c>
      <c r="AE5" s="113" t="str" cm="1">
        <f t="array" aca="1" ref="AE5" ca="1">IF(LEN($K5)=0,"",INDEX('Water System Inputs'!$M$1:$M$250,MATCH(1,('Water System Inputs'!$A$1:$A$250=Calculations!$K5)*('Water System Inputs'!$B$1:$B$250=SUBSTITUTE(Calculations!$L5,"*",""))*('Water System Inputs'!$C$1:$C$250=Calculations!$E5)*('Water System Inputs'!$L$1:$L$250=AC5),0)))</f>
        <v/>
      </c>
      <c r="AF5" s="85" t="str" cm="1">
        <f t="array" aca="1" ref="AF5" ca="1">IF(LEN($K5)=0,"",INDEX('Water System Inputs'!$L$1:$L$250,MATCH(1,('Water System Inputs'!$A$1:$A$250=Calculations!$K5)*('Water System Inputs'!$B$1:$B$250=SUBSTITUTE(Calculations!$L5,"*",""))*('Water System Inputs'!$C$1:$C$250=Calculations!$E5)*('Water System Inputs'!$D$1:$D$250=Calculations!AF$3),0)))</f>
        <v/>
      </c>
      <c r="AG5" s="85" t="str" cm="1">
        <f t="array" aca="1" ref="AG5" ca="1">IF(OR(LEN($K5)=0,AF5&lt;&gt;"Urban Potable Distribution"),"",INDEX('Water System Inputs'!$L$1:$L$250,MATCH(1,('Water System Inputs'!$A$1:$A$250=Calculations!$K5)*('Water System Inputs'!$B$1:$B$250=SUBSTITUTE(Calculations!$L5,"*",""))*('Water System Inputs'!$C$1:$C$250=Calculations!$E5)*('Water System Inputs'!$D$1:$D$250=Calculations!AG$3),0)))</f>
        <v/>
      </c>
      <c r="AH5" s="113" t="str" cm="1">
        <f t="array" aca="1" ref="AH5" ca="1">IF(LEN($K5)=0,"",INDEX('Water System Inputs'!$N$1:$N$250,MATCH(1,('Water System Inputs'!$A$1:$A$250=Calculations!$K5)*('Water System Inputs'!$B$1:$B$250=SUBSTITUTE(Calculations!$L5,"*",""))*('Water System Inputs'!$C$1:$C$250=Calculations!$E5)*('Water System Inputs'!$L$1:$L$250=AF5),0)))</f>
        <v/>
      </c>
      <c r="AI5" s="113" t="str" cm="1">
        <f t="array" aca="1" ref="AI5" ca="1">IF(LEN($K5)=0,"",INDEX('Water System Inputs'!$M$1:$M$250,MATCH(1,('Water System Inputs'!$A$1:$A$250=Calculations!$K5)*('Water System Inputs'!$B$1:$B$250=SUBSTITUTE(Calculations!$L5,"*",""))*('Water System Inputs'!$C$1:$C$250=Calculations!$E5)*('Water System Inputs'!$L$1:$L$250=AF5),0)))</f>
        <v/>
      </c>
      <c r="AJ5" s="85" t="str" cm="1">
        <f t="array" aca="1" ref="AJ5" ca="1">IF(LEN($K5)=0,"",IF(OR(F5="System Leaks",AND(E5="Urban",F5="Outdoor")),"None",INDEX('Water System Inputs'!$L$1:$L$250,MATCH(1,('Water System Inputs'!$A$1:$A$250=Calculations!$K5)*('Water System Inputs'!$B$1:$B$250=SUBSTITUTE(Calculations!$L5,"*",""))*('Water System Inputs'!$C$1:$C$250=Calculations!$E5)*('Water System Inputs'!$D$1:$D$250=Calculations!AJ$3),0))))</f>
        <v/>
      </c>
      <c r="AK5" s="113" t="str" cm="1">
        <f t="array" aca="1" ref="AK5" ca="1">IF(LEN($K5)=0,"",IF(AJ5="None",0,INDEX('Water System Inputs'!$N$1:$N$250,MATCH(1,('Water System Inputs'!$A$1:$A$250=Calculations!$K5)*('Water System Inputs'!$B$1:$B$250=SUBSTITUTE(Calculations!$L5,"*",""))*('Water System Inputs'!$C$1:$C$250=Calculations!$E5)*('Water System Inputs'!$L$1:$L$250=AJ5),0))))</f>
        <v/>
      </c>
      <c r="AL5" s="113" t="str" cm="1">
        <f t="array" aca="1" ref="AL5" ca="1">IF(LEN($K5)=0,"",IF(AJ5="None",0,INDEX('Water System Inputs'!$M$1:$M$250,MATCH(1,('Water System Inputs'!$A$1:$A$250=Calculations!$K5)*('Water System Inputs'!$B$1:$B$250=SUBSTITUTE(Calculations!$L5,"*",""))*('Water System Inputs'!$C$1:$C$250=Calculations!$E5)*('Water System Inputs'!$L$1:$L$250=AJ5),0))))</f>
        <v/>
      </c>
      <c r="AM5" s="85" t="str" cm="1">
        <f t="array" aca="1" ref="AM5" ca="1">IF(LEN($K5)=0,"",IF(OR(F5="System Leaks",AND(E5="Urban",F5="Outdoor")),"None",INDEX('Water System Inputs'!$L$1:$L$250,MATCH(1,('Water System Inputs'!$A$1:$A$250=Calculations!$K5)*('Water System Inputs'!$B$1:$B$250=SUBSTITUTE(Calculations!$L5,"*",""))*('Water System Inputs'!$C$1:$C$250=Calculations!$E5)*('Water System Inputs'!$D$1:$D$250=Calculations!AM$3),0))))</f>
        <v/>
      </c>
      <c r="AN5" s="113" t="str" cm="1">
        <f t="array" aca="1" ref="AN5" ca="1">IF(LEN($K5)=0,"",IF(AM5="None",0,INDEX('Water System Inputs'!$N$1:$N$250,MATCH(1,('Water System Inputs'!$A$1:$A$250=Calculations!$K5)*('Water System Inputs'!$B$1:$B$250=SUBSTITUTE(Calculations!$L5,"*",""))*('Water System Inputs'!$C$1:$C$250=Calculations!$E5)*('Water System Inputs'!$L$1:$L$250=AM5),0))))</f>
        <v/>
      </c>
      <c r="AO5" s="113" t="str" cm="1">
        <f t="array" aca="1" ref="AO5" ca="1">IF(LEN($K5)=0,"",IF(AM5="None",0,INDEX('Water System Inputs'!$M$1:$M$250,MATCH(1,('Water System Inputs'!$A$1:$A$250=Calculations!$K5)*('Water System Inputs'!$B$1:$B$250=SUBSTITUTE(Calculations!$L5,"*",""))*('Water System Inputs'!$C$1:$C$250=Calculations!$E5)*('Water System Inputs'!$L$1:$L$250=AM5),0))))</f>
        <v/>
      </c>
      <c r="AP5" s="114" t="str">
        <f t="shared" ca="1" si="3"/>
        <v/>
      </c>
      <c r="AQ5" s="114" t="str">
        <f t="shared" ca="1" si="4"/>
        <v/>
      </c>
      <c r="AR5" s="114" t="str">
        <f t="shared" ref="AR5:AR36" ca="1" si="5">IFERROR(AP5-AQ5,"")</f>
        <v/>
      </c>
      <c r="AS5" s="114" t="str" cm="1">
        <f t="array" aca="1" ref="AS5" ca="1">IF(LEN($K5)=0,"",IF($C5&gt;ResourceBalanceYear,AP5,IF(SUM($C5:$D5)&lt;ResourceBalanceYear,W5,((ResourceBalanceYear-$C5)*W5+(SUM($C5:$D5)-ResourceBalanceYear)*AP5)/$D5)))</f>
        <v/>
      </c>
      <c r="AT5" s="114" t="str" cm="1">
        <f t="array" aca="1" ref="AT5" ca="1">IF(LEN($K5)=0,"",IF($C5&gt;ResourceBalanceYear,AQ5,IF(SUM($C5:$D5)&lt;ResourceBalanceYear,X5,((ResourceBalanceYear-$C5)*X5+(SUM($C5:$D5)-ResourceBalanceYear)*AQ5)/$D5)))</f>
        <v/>
      </c>
      <c r="AU5" s="114" t="str" cm="1">
        <f t="array" aca="1" ref="AU5" ca="1">IF(LEN($K5)=0,"",IF($C5&gt;ResourceBalanceYear,AR5,IF(SUM($C5:$D5)&lt;ResourceBalanceYear,Y5,((ResourceBalanceYear-$C5)*Y5+(SUM($C5:$D5)-ResourceBalanceYear)*AR5)/$D5)))</f>
        <v/>
      </c>
      <c r="AV5" s="136" t="str" cm="1">
        <f t="array" aca="1" ref="AV5" ca="1">IFERROR(IF(LEN($K5)=0,"",IF(AND(ResourceBalanceYear&lt;&gt;'Water System Inputs'!$E$5,ISERROR(FIND("*",_xlfn.TEXTJOIN(,TRUE,L5:AO5))&gt;0)),"Resource Balance Year has been changed by user",IF(AND(ResourceBalanceYear='Water System Inputs'!$E$5,FIND("*",_xlfn.TEXTJOIN(,TRUE,L5:AO5))&gt;0),"Marginal Energy calculations contain user overrides",IF(AND(ResourceBalanceYear&lt;&gt;'Water System Inputs'!$E$5,FIND("*",_xlfn.TEXTJOIN(,TRUE,L5:AO5))&gt;0),"Resource Balance Year has been changed by user; Marginal Energy calculations contain user overrides","")))),"")</f>
        <v/>
      </c>
      <c r="AW5" s="6" t="str" cm="1">
        <f t="array" aca="1" ref="AW5" ca="1">IFERROR(IF(LEN($K5)=0,"",IF(ResourceBalanceYear&lt;&gt;'Water System Inputs'!$E$5,"Resource Balance Year has been changed by user","")),"")</f>
        <v/>
      </c>
      <c r="AX5" s="6" t="str">
        <f t="shared" ref="AX5:AX36" ca="1" si="6">IFERROR(IF(LEN($K5)=0,"",IF(FIND("*",L5)&gt;0,"Marginal Supply has been changed by user","")),"")</f>
        <v/>
      </c>
      <c r="AY5" s="6" t="str">
        <f t="shared" ref="AY5:AY36" ca="1" si="7">IFERROR(IF(LEN($K5)=0,"",IF(FIND("*",_xlfn.TEXTJOIN(,TRUE,Z5:AO5))&gt;0,"Marginal Energy calculations contain user overrides","")),"")</f>
        <v/>
      </c>
    </row>
    <row r="6" spans="1:51" x14ac:dyDescent="0.25">
      <c r="A6" s="85" t="str" cm="1">
        <f t="array" aca="1" ref="A6" ca="1">IF(ISBLANK(INDIRECT("'Measure Inputs'!C"&amp;ROW()+8)),"",INDIRECT("'Measure Inputs'!C"&amp;ROW()+8))</f>
        <v/>
      </c>
      <c r="B6" s="85" t="str" cm="1">
        <f t="array" aca="1" ref="B6" ca="1">IF(ISBLANK(INDIRECT("'Measure Inputs'!D"&amp;ROW()+8)),"",INDIRECT("'Measure Inputs'!D"&amp;ROW()+8))</f>
        <v/>
      </c>
      <c r="C6" s="85" t="str" cm="1">
        <f t="array" aca="1" ref="C6" ca="1">IF(ISBLANK(INDIRECT("'Measure Inputs'!F"&amp;ROW()+8)),"",INDIRECT("'Measure Inputs'!F"&amp;ROW()+8))</f>
        <v/>
      </c>
      <c r="D6" s="114" t="str" cm="1">
        <f t="array" aca="1" ref="D6" ca="1">IF(ISBLANK(INDIRECT("'Measure Inputs'!G"&amp;ROW()+8)),"",INDIRECT("'Measure Inputs'!G"&amp;ROW()+8))</f>
        <v/>
      </c>
      <c r="E6" s="85" t="str" cm="1">
        <f t="array" aca="1" ref="E6" ca="1">IF(ISBLANK(INDIRECT("'Measure Inputs'!H"&amp;ROW()+8)),"",INDIRECT("'Measure Inputs'!H"&amp;ROW()+8))</f>
        <v/>
      </c>
      <c r="F6" s="85" t="str" cm="1">
        <f t="array" aca="1" ref="F6" ca="1">IF(ISBLANK(INDIRECT("'Measure Inputs'!I"&amp;ROW()+8)),"",INDIRECT("'Measure Inputs'!I"&amp;ROW()+8))</f>
        <v/>
      </c>
      <c r="G6" s="114" t="str" cm="1">
        <f t="array" aca="1" ref="G6" ca="1">IF(ISBLANK(INDIRECT("'Measure Inputs'!J"&amp;ROW()+8)),"",INDIRECT("'Measure Inputs'!J"&amp;ROW()+8))</f>
        <v/>
      </c>
      <c r="H6" s="85" t="str" cm="1">
        <f t="array" aca="1" ref="H6" ca="1">IF(ISBLANK(INDIRECT("'Measure Inputs'!K"&amp;ROW()+8)),"",INDIRECT("'Measure Inputs'!K"&amp;ROW()+8))</f>
        <v/>
      </c>
      <c r="I6" s="114" t="str" cm="1">
        <f t="array" aca="1" ref="I6" ca="1">IF(ISBLANK(INDIRECT("'Measure Inputs'!L"&amp;ROW()+8)),"",INDIRECT("'Measure Inputs'!L"&amp;ROW()+8))</f>
        <v/>
      </c>
      <c r="J6" s="114" t="str">
        <f ca="1">IF(LEN(I6)=0,"",I6*'Default Values'!$B$91)</f>
        <v/>
      </c>
      <c r="K6" s="85" t="str" cm="1">
        <f t="array" aca="1" ref="K6" ca="1">IF(ISBLANK(INDIRECT("'Measure Inputs'!E"&amp;ROW()+8)),"",INDIRECT("'Measure Inputs'!E"&amp;ROW()+8))</f>
        <v/>
      </c>
      <c r="L6" s="85" t="str">
        <f ca="1">IF(LEN($K6)=0,"",OFFSET(INDEX('Water System Inputs'!$L:$L,MATCH($K6,'Water System Inputs'!$E:$E,0)),2,0))</f>
        <v/>
      </c>
      <c r="M6" s="114" t="str" cm="1">
        <f t="array" aca="1" ref="M6" ca="1">IF(LEN($K6)=0,"",INDEX('Historical Mix'!$H$17:$H$217,MATCH(1,('Historical Mix'!$A$17:$A$217=Calculations!$E6)*('Historical Mix'!$B$17:$B$217=Calculations!$K6),0)))</f>
        <v/>
      </c>
      <c r="N6" s="114" t="str" cm="1">
        <f t="array" aca="1" ref="N6" ca="1">IF(LEN($K6)=0,"",INDEX('Historical Mix'!$I$17:$I$217,MATCH(1,('Historical Mix'!$A$17:$A$217=Calculations!$E6)*('Historical Mix'!$B$17:$B$217=Calculations!$K6),0)))</f>
        <v/>
      </c>
      <c r="O6" s="114" t="str" cm="1">
        <f t="array" aca="1" ref="O6" ca="1">IF(LEN($K6)=0,"",INDEX('Historical Mix'!$M$17:$M$217,MATCH(1,('Historical Mix'!$A$17:$A$217=Calculations!$E6)*('Historical Mix'!$B$17:$B$217=Calculations!$K6),0)))</f>
        <v/>
      </c>
      <c r="P6" s="114" t="str" cm="1">
        <f t="array" aca="1" ref="P6" ca="1">IF(LEN($K6)=0,"",INDEX('Historical Mix'!$N$17:$N$217,MATCH(1,('Historical Mix'!$A$17:$A$217=Calculations!$E6)*('Historical Mix'!$B$17:$B$217=Calculations!$K6),0)))</f>
        <v/>
      </c>
      <c r="Q6" s="114" t="str" cm="1">
        <f t="array" aca="1" ref="Q6" ca="1">IF(LEN($K6)=0,"",INDEX('Historical Mix'!$S$17:$S$217,MATCH(1,('Historical Mix'!$A$17:$A$217=Calculations!$E6)*('Historical Mix'!$B$17:$B$217=Calculations!$K6),0)))</f>
        <v/>
      </c>
      <c r="R6" s="114" t="str" cm="1">
        <f t="array" aca="1" ref="R6" ca="1">IF(LEN($K6)=0,"",INDEX('Historical Mix'!$T$17:$T$217,MATCH(1,('Historical Mix'!$A$17:$A$217=Calculations!$E6)*('Historical Mix'!$B$17:$B$217=Calculations!$K6),0)))</f>
        <v/>
      </c>
      <c r="S6" s="114" t="str" cm="1">
        <f t="array" aca="1" ref="S6" ca="1">IF(LEN($K6)=0,"",IF(OR(F6="System Leaks",AND(E6="Urban",F6="Outdoor")),0,INDEX('Historical Mix'!$X$17:$X$217,MATCH(1,('Historical Mix'!$A$17:$A$217=Calculations!$E6)*('Historical Mix'!$B$17:$B$217=Calculations!$K6),0))))</f>
        <v/>
      </c>
      <c r="T6" s="114" t="str" cm="1">
        <f t="array" aca="1" ref="T6" ca="1">IF(LEN($K6)=0,"",IF(OR(F6="System Leaks",AND(E6="Urban",F6="Outdoor")),0,INDEX('Historical Mix'!$Y$17:$Y$217,MATCH(1,('Historical Mix'!$A$17:$A$217=Calculations!$E6)*('Historical Mix'!$B$17:$B$217=Calculations!$K6),0))))</f>
        <v/>
      </c>
      <c r="U6" s="114" t="str" cm="1">
        <f t="array" aca="1" ref="U6" ca="1">IF(LEN($K6)=0,"",IF(OR(F6="System Leaks",AND(E6="Urban",F6="Outdoor")),0,INDEX('Historical Mix'!$AC$17:$AC$217,MATCH(1,('Historical Mix'!$A$17:$A$217=Calculations!$E6)*('Historical Mix'!$B$17:$B$217=Calculations!$K6),0))))</f>
        <v/>
      </c>
      <c r="V6" s="114" t="str" cm="1">
        <f t="array" aca="1" ref="V6" ca="1">IF(LEN($K6)=0,"",IF(OR(F6="System Leaks",AND(E6="Urban",F6="Outdoor")),0,INDEX('Historical Mix'!$AD$17:$AD$217,MATCH(1,('Historical Mix'!$A$17:$A$217=Calculations!$E6)*('Historical Mix'!$B$17:$B$217=Calculations!$K6),0))))</f>
        <v/>
      </c>
      <c r="W6" s="114" t="str">
        <f t="shared" ca="1" si="0"/>
        <v/>
      </c>
      <c r="X6" s="114" t="str">
        <f t="shared" ca="1" si="1"/>
        <v/>
      </c>
      <c r="Y6" s="114" t="str">
        <f t="shared" ca="1" si="2"/>
        <v/>
      </c>
      <c r="Z6" s="85" t="str" cm="1">
        <f t="array" aca="1" ref="Z6" ca="1">IF(LEN($K6)=0,"",INDEX('Water System Inputs'!$L$1:$L$250,MATCH(1,('Water System Inputs'!$A$1:$A$250=Calculations!$K6)*('Water System Inputs'!$B$1:$B$250=SUBSTITUTE(Calculations!$L6,"*",""))*('Water System Inputs'!$C$1:$C$250=Calculations!$E6)*('Water System Inputs'!$D$1:$D$250=Calculations!Z$3),0)))</f>
        <v/>
      </c>
      <c r="AA6" s="113" t="str" cm="1">
        <f t="array" aca="1" ref="AA6" ca="1">IF(LEN($K6)=0,"",INDEX('Water System Inputs'!$N$1:$N$250,MATCH(1,('Water System Inputs'!$A$1:$A$250=Calculations!$K6)*('Water System Inputs'!$B$1:$B$250=SUBSTITUTE(Calculations!$L6,"*",""))*('Water System Inputs'!$C$1:$C$250=Calculations!$E6)*('Water System Inputs'!$L$1:$L$250=Z6),0)))</f>
        <v/>
      </c>
      <c r="AB6" s="113" t="str" cm="1">
        <f t="array" aca="1" ref="AB6" ca="1">IF(LEN($K6)=0,"",INDEX('Water System Inputs'!$M$1:$M$250,MATCH(1,('Water System Inputs'!$A$1:$A$250=Calculations!$K6)*('Water System Inputs'!$B$1:$B$250=SUBSTITUTE(Calculations!$L6,"*",""))*('Water System Inputs'!$C$1:$C$250=Calculations!$E6)*('Water System Inputs'!$L$1:$L$250=Z6),0)))</f>
        <v/>
      </c>
      <c r="AC6" s="85" t="str" cm="1">
        <f t="array" aca="1" ref="AC6" ca="1">IF(LEN($K6)=0,"",INDEX('Water System Inputs'!$L$1:$L$250,MATCH(1,('Water System Inputs'!$A$1:$A$250=Calculations!$K6)*('Water System Inputs'!$B$1:$B$250=SUBSTITUTE(Calculations!$L6,"*",""))*('Water System Inputs'!$C$1:$C$250=Calculations!$E6)*('Water System Inputs'!$D$1:$D$250=Calculations!AC$3),0)))</f>
        <v/>
      </c>
      <c r="AD6" s="113" t="str" cm="1">
        <f t="array" aca="1" ref="AD6" ca="1">IF(LEN($K6)=0,"",INDEX('Water System Inputs'!$N$1:$N$250,MATCH(1,('Water System Inputs'!$A$1:$A$250=Calculations!$K6)*('Water System Inputs'!$B$1:$B$250=SUBSTITUTE(Calculations!$L6,"*",""))*('Water System Inputs'!$C$1:$C$250=Calculations!$E6)*('Water System Inputs'!$L$1:$L$250=AC6),0)))</f>
        <v/>
      </c>
      <c r="AE6" s="113" t="str" cm="1">
        <f t="array" aca="1" ref="AE6" ca="1">IF(LEN($K6)=0,"",INDEX('Water System Inputs'!$M$1:$M$250,MATCH(1,('Water System Inputs'!$A$1:$A$250=Calculations!$K6)*('Water System Inputs'!$B$1:$B$250=SUBSTITUTE(Calculations!$L6,"*",""))*('Water System Inputs'!$C$1:$C$250=Calculations!$E6)*('Water System Inputs'!$L$1:$L$250=AC6),0)))</f>
        <v/>
      </c>
      <c r="AF6" s="85" t="str" cm="1">
        <f t="array" aca="1" ref="AF6" ca="1">IF(LEN($K6)=0,"",INDEX('Water System Inputs'!$L$1:$L$250,MATCH(1,('Water System Inputs'!$A$1:$A$250=Calculations!$K6)*('Water System Inputs'!$B$1:$B$250=SUBSTITUTE(Calculations!$L6,"*",""))*('Water System Inputs'!$C$1:$C$250=Calculations!$E6)*('Water System Inputs'!$D$1:$D$250=Calculations!AF$3),0)))</f>
        <v/>
      </c>
      <c r="AG6" s="85" t="str" cm="1">
        <f t="array" aca="1" ref="AG6" ca="1">IF(OR(LEN($K6)=0,AF6&lt;&gt;"Urban Potable Distribution"),"",INDEX('Water System Inputs'!$L$1:$L$250,MATCH(1,('Water System Inputs'!$A$1:$A$250=Calculations!$K6)*('Water System Inputs'!$B$1:$B$250=SUBSTITUTE(Calculations!$L6,"*",""))*('Water System Inputs'!$C$1:$C$250=Calculations!$E6)*('Water System Inputs'!$D$1:$D$250=Calculations!AG$3),0)))</f>
        <v/>
      </c>
      <c r="AH6" s="113" t="str" cm="1">
        <f t="array" aca="1" ref="AH6" ca="1">IF(LEN($K6)=0,"",INDEX('Water System Inputs'!$N$1:$N$250,MATCH(1,('Water System Inputs'!$A$1:$A$250=Calculations!$K6)*('Water System Inputs'!$B$1:$B$250=SUBSTITUTE(Calculations!$L6,"*",""))*('Water System Inputs'!$C$1:$C$250=Calculations!$E6)*('Water System Inputs'!$L$1:$L$250=AF6),0)))</f>
        <v/>
      </c>
      <c r="AI6" s="113" t="str" cm="1">
        <f t="array" aca="1" ref="AI6" ca="1">IF(LEN($K6)=0,"",INDEX('Water System Inputs'!$M$1:$M$250,MATCH(1,('Water System Inputs'!$A$1:$A$250=Calculations!$K6)*('Water System Inputs'!$B$1:$B$250=SUBSTITUTE(Calculations!$L6,"*",""))*('Water System Inputs'!$C$1:$C$250=Calculations!$E6)*('Water System Inputs'!$L$1:$L$250=AF6),0)))</f>
        <v/>
      </c>
      <c r="AJ6" s="85" t="str" cm="1">
        <f t="array" aca="1" ref="AJ6" ca="1">IF(LEN($K6)=0,"",IF(OR(F6="System Leaks",AND(E6="Urban",F6="Outdoor")),"None",INDEX('Water System Inputs'!$L$1:$L$250,MATCH(1,('Water System Inputs'!$A$1:$A$250=Calculations!$K6)*('Water System Inputs'!$B$1:$B$250=SUBSTITUTE(Calculations!$L6,"*",""))*('Water System Inputs'!$C$1:$C$250=Calculations!$E6)*('Water System Inputs'!$D$1:$D$250=Calculations!AJ$3),0))))</f>
        <v/>
      </c>
      <c r="AK6" s="113" t="str" cm="1">
        <f t="array" aca="1" ref="AK6" ca="1">IF(LEN($K6)=0,"",IF(AJ6="None",0,INDEX('Water System Inputs'!$N$1:$N$250,MATCH(1,('Water System Inputs'!$A$1:$A$250=Calculations!$K6)*('Water System Inputs'!$B$1:$B$250=SUBSTITUTE(Calculations!$L6,"*",""))*('Water System Inputs'!$C$1:$C$250=Calculations!$E6)*('Water System Inputs'!$L$1:$L$250=AJ6),0))))</f>
        <v/>
      </c>
      <c r="AL6" s="113" t="str" cm="1">
        <f t="array" aca="1" ref="AL6" ca="1">IF(LEN($K6)=0,"",IF(AJ6="None",0,INDEX('Water System Inputs'!$M$1:$M$250,MATCH(1,('Water System Inputs'!$A$1:$A$250=Calculations!$K6)*('Water System Inputs'!$B$1:$B$250=SUBSTITUTE(Calculations!$L6,"*",""))*('Water System Inputs'!$C$1:$C$250=Calculations!$E6)*('Water System Inputs'!$L$1:$L$250=AJ6),0))))</f>
        <v/>
      </c>
      <c r="AM6" s="85" t="str" cm="1">
        <f t="array" aca="1" ref="AM6" ca="1">IF(LEN($K6)=0,"",IF(OR(F6="System Leaks",AND(E6="Urban",F6="Outdoor")),"None",INDEX('Water System Inputs'!$L$1:$L$250,MATCH(1,('Water System Inputs'!$A$1:$A$250=Calculations!$K6)*('Water System Inputs'!$B$1:$B$250=SUBSTITUTE(Calculations!$L6,"*",""))*('Water System Inputs'!$C$1:$C$250=Calculations!$E6)*('Water System Inputs'!$D$1:$D$250=Calculations!AM$3),0))))</f>
        <v/>
      </c>
      <c r="AN6" s="113" t="str" cm="1">
        <f t="array" aca="1" ref="AN6" ca="1">IF(LEN($K6)=0,"",IF(AM6="None",0,INDEX('Water System Inputs'!$N$1:$N$250,MATCH(1,('Water System Inputs'!$A$1:$A$250=Calculations!$K6)*('Water System Inputs'!$B$1:$B$250=SUBSTITUTE(Calculations!$L6,"*",""))*('Water System Inputs'!$C$1:$C$250=Calculations!$E6)*('Water System Inputs'!$L$1:$L$250=AM6),0))))</f>
        <v/>
      </c>
      <c r="AO6" s="113" t="str" cm="1">
        <f t="array" aca="1" ref="AO6" ca="1">IF(LEN($K6)=0,"",IF(AM6="None",0,INDEX('Water System Inputs'!$M$1:$M$250,MATCH(1,('Water System Inputs'!$A$1:$A$250=Calculations!$K6)*('Water System Inputs'!$B$1:$B$250=SUBSTITUTE(Calculations!$L6,"*",""))*('Water System Inputs'!$C$1:$C$250=Calculations!$E6)*('Water System Inputs'!$L$1:$L$250=AM6),0))))</f>
        <v/>
      </c>
      <c r="AP6" s="114" t="str">
        <f t="shared" ca="1" si="3"/>
        <v/>
      </c>
      <c r="AQ6" s="114" t="str">
        <f t="shared" ca="1" si="4"/>
        <v/>
      </c>
      <c r="AR6" s="114" t="str">
        <f t="shared" ca="1" si="5"/>
        <v/>
      </c>
      <c r="AS6" s="114" t="str" cm="1">
        <f t="array" aca="1" ref="AS6" ca="1">IF(LEN($K6)=0,"",IF($C6&gt;ResourceBalanceYear,AP6,IF(SUM($C6:$D6)&lt;ResourceBalanceYear,W6,((ResourceBalanceYear-$C6)*W6+(SUM($C6:$D6)-ResourceBalanceYear)*AP6)/$D6)))</f>
        <v/>
      </c>
      <c r="AT6" s="114" t="str" cm="1">
        <f t="array" aca="1" ref="AT6" ca="1">IF(LEN($K6)=0,"",IF($C6&gt;ResourceBalanceYear,AQ6,IF(SUM($C6:$D6)&lt;ResourceBalanceYear,X6,((ResourceBalanceYear-$C6)*X6+(SUM($C6:$D6)-ResourceBalanceYear)*AQ6)/$D6)))</f>
        <v/>
      </c>
      <c r="AU6" s="114" t="str" cm="1">
        <f t="array" aca="1" ref="AU6" ca="1">IF(LEN($K6)=0,"",IF($C6&gt;ResourceBalanceYear,AR6,IF(SUM($C6:$D6)&lt;ResourceBalanceYear,Y6,((ResourceBalanceYear-$C6)*Y6+(SUM($C6:$D6)-ResourceBalanceYear)*AR6)/$D6)))</f>
        <v/>
      </c>
      <c r="AV6" s="136" t="str" cm="1">
        <f t="array" aca="1" ref="AV6" ca="1">IFERROR(IF(LEN($K6)=0,"",IF(AND(ResourceBalanceYear&lt;&gt;'Water System Inputs'!$E$5,ISERROR(FIND("*",_xlfn.TEXTJOIN(,TRUE,L6:AO6))&gt;0)),"Resource Balance Year has been changed by user",IF(AND(ResourceBalanceYear='Water System Inputs'!$E$5,FIND("*",_xlfn.TEXTJOIN(,TRUE,L6:AO6))&gt;0),"Marginal Energy calculations contain user overrides",IF(AND(ResourceBalanceYear&lt;&gt;'Water System Inputs'!$E$5,FIND("*",_xlfn.TEXTJOIN(,TRUE,L6:AO6))&gt;0),"Resource Balance Year has been changed by user; Marginal Energy calculations contain user overrides","")))),"")</f>
        <v/>
      </c>
      <c r="AW6" s="6" t="str" cm="1">
        <f t="array" aca="1" ref="AW6" ca="1">IFERROR(IF(LEN($K6)=0,"",IF(ResourceBalanceYear&lt;&gt;'Water System Inputs'!$E$5,"Resource Balance Year has been changed by user","")),"")</f>
        <v/>
      </c>
      <c r="AX6" s="6" t="str">
        <f t="shared" ca="1" si="6"/>
        <v/>
      </c>
      <c r="AY6" s="6" t="str">
        <f t="shared" ca="1" si="7"/>
        <v/>
      </c>
    </row>
    <row r="7" spans="1:51" x14ac:dyDescent="0.25">
      <c r="A7" s="85" t="str" cm="1">
        <f t="array" aca="1" ref="A7" ca="1">IF(ISBLANK(INDIRECT("'Measure Inputs'!C"&amp;ROW()+8)),"",INDIRECT("'Measure Inputs'!C"&amp;ROW()+8))</f>
        <v/>
      </c>
      <c r="B7" s="85" t="str" cm="1">
        <f t="array" aca="1" ref="B7" ca="1">IF(ISBLANK(INDIRECT("'Measure Inputs'!D"&amp;ROW()+8)),"",INDIRECT("'Measure Inputs'!D"&amp;ROW()+8))</f>
        <v/>
      </c>
      <c r="C7" s="85" t="str" cm="1">
        <f t="array" aca="1" ref="C7" ca="1">IF(ISBLANK(INDIRECT("'Measure Inputs'!F"&amp;ROW()+8)),"",INDIRECT("'Measure Inputs'!F"&amp;ROW()+8))</f>
        <v/>
      </c>
      <c r="D7" s="114" t="str" cm="1">
        <f t="array" aca="1" ref="D7" ca="1">IF(ISBLANK(INDIRECT("'Measure Inputs'!G"&amp;ROW()+8)),"",INDIRECT("'Measure Inputs'!G"&amp;ROW()+8))</f>
        <v/>
      </c>
      <c r="E7" s="85" t="str" cm="1">
        <f t="array" aca="1" ref="E7" ca="1">IF(ISBLANK(INDIRECT("'Measure Inputs'!H"&amp;ROW()+8)),"",INDIRECT("'Measure Inputs'!H"&amp;ROW()+8))</f>
        <v/>
      </c>
      <c r="F7" s="85" t="str" cm="1">
        <f t="array" aca="1" ref="F7" ca="1">IF(ISBLANK(INDIRECT("'Measure Inputs'!I"&amp;ROW()+8)),"",INDIRECT("'Measure Inputs'!I"&amp;ROW()+8))</f>
        <v/>
      </c>
      <c r="G7" s="114" t="str" cm="1">
        <f t="array" aca="1" ref="G7" ca="1">IF(ISBLANK(INDIRECT("'Measure Inputs'!J"&amp;ROW()+8)),"",INDIRECT("'Measure Inputs'!J"&amp;ROW()+8))</f>
        <v/>
      </c>
      <c r="H7" s="85" t="str" cm="1">
        <f t="array" aca="1" ref="H7" ca="1">IF(ISBLANK(INDIRECT("'Measure Inputs'!K"&amp;ROW()+8)),"",INDIRECT("'Measure Inputs'!K"&amp;ROW()+8))</f>
        <v/>
      </c>
      <c r="I7" s="114" t="str" cm="1">
        <f t="array" aca="1" ref="I7" ca="1">IF(ISBLANK(INDIRECT("'Measure Inputs'!L"&amp;ROW()+8)),"",INDIRECT("'Measure Inputs'!L"&amp;ROW()+8))</f>
        <v/>
      </c>
      <c r="J7" s="114" t="str">
        <f ca="1">IF(LEN(I7)=0,"",I7*'Default Values'!$B$91)</f>
        <v/>
      </c>
      <c r="K7" s="85" t="str" cm="1">
        <f t="array" aca="1" ref="K7" ca="1">IF(ISBLANK(INDIRECT("'Measure Inputs'!E"&amp;ROW()+8)),"",INDIRECT("'Measure Inputs'!E"&amp;ROW()+8))</f>
        <v/>
      </c>
      <c r="L7" s="85" t="str">
        <f ca="1">IF(LEN($K7)=0,"",OFFSET(INDEX('Water System Inputs'!$L:$L,MATCH($K7,'Water System Inputs'!$E:$E,0)),2,0))</f>
        <v/>
      </c>
      <c r="M7" s="114" t="str" cm="1">
        <f t="array" aca="1" ref="M7" ca="1">IF(LEN($K7)=0,"",INDEX('Historical Mix'!$H$17:$H$217,MATCH(1,('Historical Mix'!$A$17:$A$217=Calculations!$E7)*('Historical Mix'!$B$17:$B$217=Calculations!$K7),0)))</f>
        <v/>
      </c>
      <c r="N7" s="114" t="str" cm="1">
        <f t="array" aca="1" ref="N7" ca="1">IF(LEN($K7)=0,"",INDEX('Historical Mix'!$I$17:$I$217,MATCH(1,('Historical Mix'!$A$17:$A$217=Calculations!$E7)*('Historical Mix'!$B$17:$B$217=Calculations!$K7),0)))</f>
        <v/>
      </c>
      <c r="O7" s="114" t="str" cm="1">
        <f t="array" aca="1" ref="O7" ca="1">IF(LEN($K7)=0,"",INDEX('Historical Mix'!$M$17:$M$217,MATCH(1,('Historical Mix'!$A$17:$A$217=Calculations!$E7)*('Historical Mix'!$B$17:$B$217=Calculations!$K7),0)))</f>
        <v/>
      </c>
      <c r="P7" s="114" t="str" cm="1">
        <f t="array" aca="1" ref="P7" ca="1">IF(LEN($K7)=0,"",INDEX('Historical Mix'!$N$17:$N$217,MATCH(1,('Historical Mix'!$A$17:$A$217=Calculations!$E7)*('Historical Mix'!$B$17:$B$217=Calculations!$K7),0)))</f>
        <v/>
      </c>
      <c r="Q7" s="114" t="str" cm="1">
        <f t="array" aca="1" ref="Q7" ca="1">IF(LEN($K7)=0,"",INDEX('Historical Mix'!$S$17:$S$217,MATCH(1,('Historical Mix'!$A$17:$A$217=Calculations!$E7)*('Historical Mix'!$B$17:$B$217=Calculations!$K7),0)))</f>
        <v/>
      </c>
      <c r="R7" s="114" t="str" cm="1">
        <f t="array" aca="1" ref="R7" ca="1">IF(LEN($K7)=0,"",INDEX('Historical Mix'!$T$17:$T$217,MATCH(1,('Historical Mix'!$A$17:$A$217=Calculations!$E7)*('Historical Mix'!$B$17:$B$217=Calculations!$K7),0)))</f>
        <v/>
      </c>
      <c r="S7" s="114" t="str" cm="1">
        <f t="array" aca="1" ref="S7" ca="1">IF(LEN($K7)=0,"",IF(OR(F7="System Leaks",AND(E7="Urban",F7="Outdoor")),0,INDEX('Historical Mix'!$X$17:$X$217,MATCH(1,('Historical Mix'!$A$17:$A$217=Calculations!$E7)*('Historical Mix'!$B$17:$B$217=Calculations!$K7),0))))</f>
        <v/>
      </c>
      <c r="T7" s="114" t="str" cm="1">
        <f t="array" aca="1" ref="T7" ca="1">IF(LEN($K7)=0,"",IF(OR(F7="System Leaks",AND(E7="Urban",F7="Outdoor")),0,INDEX('Historical Mix'!$Y$17:$Y$217,MATCH(1,('Historical Mix'!$A$17:$A$217=Calculations!$E7)*('Historical Mix'!$B$17:$B$217=Calculations!$K7),0))))</f>
        <v/>
      </c>
      <c r="U7" s="114" t="str" cm="1">
        <f t="array" aca="1" ref="U7" ca="1">IF(LEN($K7)=0,"",IF(OR(F7="System Leaks",AND(E7="Urban",F7="Outdoor")),0,INDEX('Historical Mix'!$AC$17:$AC$217,MATCH(1,('Historical Mix'!$A$17:$A$217=Calculations!$E7)*('Historical Mix'!$B$17:$B$217=Calculations!$K7),0))))</f>
        <v/>
      </c>
      <c r="V7" s="114" t="str" cm="1">
        <f t="array" aca="1" ref="V7" ca="1">IF(LEN($K7)=0,"",IF(OR(F7="System Leaks",AND(E7="Urban",F7="Outdoor")),0,INDEX('Historical Mix'!$AD$17:$AD$217,MATCH(1,('Historical Mix'!$A$17:$A$217=Calculations!$E7)*('Historical Mix'!$B$17:$B$217=Calculations!$K7),0))))</f>
        <v/>
      </c>
      <c r="W7" s="114" t="str">
        <f t="shared" ca="1" si="0"/>
        <v/>
      </c>
      <c r="X7" s="114" t="str">
        <f t="shared" ca="1" si="1"/>
        <v/>
      </c>
      <c r="Y7" s="114" t="str">
        <f t="shared" ca="1" si="2"/>
        <v/>
      </c>
      <c r="Z7" s="85" t="str" cm="1">
        <f t="array" aca="1" ref="Z7" ca="1">IF(LEN($K7)=0,"",INDEX('Water System Inputs'!$L$1:$L$250,MATCH(1,('Water System Inputs'!$A$1:$A$250=Calculations!$K7)*('Water System Inputs'!$B$1:$B$250=SUBSTITUTE(Calculations!$L7,"*",""))*('Water System Inputs'!$C$1:$C$250=Calculations!$E7)*('Water System Inputs'!$D$1:$D$250=Calculations!Z$3),0)))</f>
        <v/>
      </c>
      <c r="AA7" s="113" t="str" cm="1">
        <f t="array" aca="1" ref="AA7" ca="1">IF(LEN($K7)=0,"",INDEX('Water System Inputs'!$N$1:$N$250,MATCH(1,('Water System Inputs'!$A$1:$A$250=Calculations!$K7)*('Water System Inputs'!$B$1:$B$250=SUBSTITUTE(Calculations!$L7,"*",""))*('Water System Inputs'!$C$1:$C$250=Calculations!$E7)*('Water System Inputs'!$L$1:$L$250=Z7),0)))</f>
        <v/>
      </c>
      <c r="AB7" s="113" t="str" cm="1">
        <f t="array" aca="1" ref="AB7" ca="1">IF(LEN($K7)=0,"",INDEX('Water System Inputs'!$M$1:$M$250,MATCH(1,('Water System Inputs'!$A$1:$A$250=Calculations!$K7)*('Water System Inputs'!$B$1:$B$250=SUBSTITUTE(Calculations!$L7,"*",""))*('Water System Inputs'!$C$1:$C$250=Calculations!$E7)*('Water System Inputs'!$L$1:$L$250=Z7),0)))</f>
        <v/>
      </c>
      <c r="AC7" s="85" t="str" cm="1">
        <f t="array" aca="1" ref="AC7" ca="1">IF(LEN($K7)=0,"",INDEX('Water System Inputs'!$L$1:$L$250,MATCH(1,('Water System Inputs'!$A$1:$A$250=Calculations!$K7)*('Water System Inputs'!$B$1:$B$250=SUBSTITUTE(Calculations!$L7,"*",""))*('Water System Inputs'!$C$1:$C$250=Calculations!$E7)*('Water System Inputs'!$D$1:$D$250=Calculations!AC$3),0)))</f>
        <v/>
      </c>
      <c r="AD7" s="113" t="str" cm="1">
        <f t="array" aca="1" ref="AD7" ca="1">IF(LEN($K7)=0,"",INDEX('Water System Inputs'!$N$1:$N$250,MATCH(1,('Water System Inputs'!$A$1:$A$250=Calculations!$K7)*('Water System Inputs'!$B$1:$B$250=SUBSTITUTE(Calculations!$L7,"*",""))*('Water System Inputs'!$C$1:$C$250=Calculations!$E7)*('Water System Inputs'!$L$1:$L$250=AC7),0)))</f>
        <v/>
      </c>
      <c r="AE7" s="113" t="str" cm="1">
        <f t="array" aca="1" ref="AE7" ca="1">IF(LEN($K7)=0,"",INDEX('Water System Inputs'!$M$1:$M$250,MATCH(1,('Water System Inputs'!$A$1:$A$250=Calculations!$K7)*('Water System Inputs'!$B$1:$B$250=SUBSTITUTE(Calculations!$L7,"*",""))*('Water System Inputs'!$C$1:$C$250=Calculations!$E7)*('Water System Inputs'!$L$1:$L$250=AC7),0)))</f>
        <v/>
      </c>
      <c r="AF7" s="85" t="str" cm="1">
        <f t="array" aca="1" ref="AF7" ca="1">IF(LEN($K7)=0,"",INDEX('Water System Inputs'!$L$1:$L$250,MATCH(1,('Water System Inputs'!$A$1:$A$250=Calculations!$K7)*('Water System Inputs'!$B$1:$B$250=SUBSTITUTE(Calculations!$L7,"*",""))*('Water System Inputs'!$C$1:$C$250=Calculations!$E7)*('Water System Inputs'!$D$1:$D$250=Calculations!AF$3),0)))</f>
        <v/>
      </c>
      <c r="AG7" s="85" t="str" cm="1">
        <f t="array" aca="1" ref="AG7" ca="1">IF(OR(LEN($K7)=0,AF7&lt;&gt;"Urban Potable Distribution"),"",INDEX('Water System Inputs'!$L$1:$L$250,MATCH(1,('Water System Inputs'!$A$1:$A$250=Calculations!$K7)*('Water System Inputs'!$B$1:$B$250=SUBSTITUTE(Calculations!$L7,"*",""))*('Water System Inputs'!$C$1:$C$250=Calculations!$E7)*('Water System Inputs'!$D$1:$D$250=Calculations!AG$3),0)))</f>
        <v/>
      </c>
      <c r="AH7" s="113" t="str" cm="1">
        <f t="array" aca="1" ref="AH7" ca="1">IF(LEN($K7)=0,"",INDEX('Water System Inputs'!$N$1:$N$250,MATCH(1,('Water System Inputs'!$A$1:$A$250=Calculations!$K7)*('Water System Inputs'!$B$1:$B$250=SUBSTITUTE(Calculations!$L7,"*",""))*('Water System Inputs'!$C$1:$C$250=Calculations!$E7)*('Water System Inputs'!$L$1:$L$250=AF7),0)))</f>
        <v/>
      </c>
      <c r="AI7" s="113" t="str" cm="1">
        <f t="array" aca="1" ref="AI7" ca="1">IF(LEN($K7)=0,"",INDEX('Water System Inputs'!$M$1:$M$250,MATCH(1,('Water System Inputs'!$A$1:$A$250=Calculations!$K7)*('Water System Inputs'!$B$1:$B$250=SUBSTITUTE(Calculations!$L7,"*",""))*('Water System Inputs'!$C$1:$C$250=Calculations!$E7)*('Water System Inputs'!$L$1:$L$250=AF7),0)))</f>
        <v/>
      </c>
      <c r="AJ7" s="85" t="str" cm="1">
        <f t="array" aca="1" ref="AJ7" ca="1">IF(LEN($K7)=0,"",IF(OR(F7="System Leaks",AND(E7="Urban",F7="Outdoor")),"None",INDEX('Water System Inputs'!$L$1:$L$250,MATCH(1,('Water System Inputs'!$A$1:$A$250=Calculations!$K7)*('Water System Inputs'!$B$1:$B$250=SUBSTITUTE(Calculations!$L7,"*",""))*('Water System Inputs'!$C$1:$C$250=Calculations!$E7)*('Water System Inputs'!$D$1:$D$250=Calculations!AJ$3),0))))</f>
        <v/>
      </c>
      <c r="AK7" s="113" t="str" cm="1">
        <f t="array" aca="1" ref="AK7" ca="1">IF(LEN($K7)=0,"",IF(AJ7="None",0,INDEX('Water System Inputs'!$N$1:$N$250,MATCH(1,('Water System Inputs'!$A$1:$A$250=Calculations!$K7)*('Water System Inputs'!$B$1:$B$250=SUBSTITUTE(Calculations!$L7,"*",""))*('Water System Inputs'!$C$1:$C$250=Calculations!$E7)*('Water System Inputs'!$L$1:$L$250=AJ7),0))))</f>
        <v/>
      </c>
      <c r="AL7" s="113" t="str" cm="1">
        <f t="array" aca="1" ref="AL7" ca="1">IF(LEN($K7)=0,"",IF(AJ7="None",0,INDEX('Water System Inputs'!$M$1:$M$250,MATCH(1,('Water System Inputs'!$A$1:$A$250=Calculations!$K7)*('Water System Inputs'!$B$1:$B$250=SUBSTITUTE(Calculations!$L7,"*",""))*('Water System Inputs'!$C$1:$C$250=Calculations!$E7)*('Water System Inputs'!$L$1:$L$250=AJ7),0))))</f>
        <v/>
      </c>
      <c r="AM7" s="85" t="str" cm="1">
        <f t="array" aca="1" ref="AM7" ca="1">IF(LEN($K7)=0,"",IF(OR(F7="System Leaks",AND(E7="Urban",F7="Outdoor")),"None",INDEX('Water System Inputs'!$L$1:$L$250,MATCH(1,('Water System Inputs'!$A$1:$A$250=Calculations!$K7)*('Water System Inputs'!$B$1:$B$250=SUBSTITUTE(Calculations!$L7,"*",""))*('Water System Inputs'!$C$1:$C$250=Calculations!$E7)*('Water System Inputs'!$D$1:$D$250=Calculations!AM$3),0))))</f>
        <v/>
      </c>
      <c r="AN7" s="113" t="str" cm="1">
        <f t="array" aca="1" ref="AN7" ca="1">IF(LEN($K7)=0,"",IF(AM7="None",0,INDEX('Water System Inputs'!$N$1:$N$250,MATCH(1,('Water System Inputs'!$A$1:$A$250=Calculations!$K7)*('Water System Inputs'!$B$1:$B$250=SUBSTITUTE(Calculations!$L7,"*",""))*('Water System Inputs'!$C$1:$C$250=Calculations!$E7)*('Water System Inputs'!$L$1:$L$250=AM7),0))))</f>
        <v/>
      </c>
      <c r="AO7" s="113" t="str" cm="1">
        <f t="array" aca="1" ref="AO7" ca="1">IF(LEN($K7)=0,"",IF(AM7="None",0,INDEX('Water System Inputs'!$M$1:$M$250,MATCH(1,('Water System Inputs'!$A$1:$A$250=Calculations!$K7)*('Water System Inputs'!$B$1:$B$250=SUBSTITUTE(Calculations!$L7,"*",""))*('Water System Inputs'!$C$1:$C$250=Calculations!$E7)*('Water System Inputs'!$L$1:$L$250=AM7),0))))</f>
        <v/>
      </c>
      <c r="AP7" s="114" t="str">
        <f t="shared" ca="1" si="3"/>
        <v/>
      </c>
      <c r="AQ7" s="114" t="str">
        <f t="shared" ca="1" si="4"/>
        <v/>
      </c>
      <c r="AR7" s="114" t="str">
        <f t="shared" ca="1" si="5"/>
        <v/>
      </c>
      <c r="AS7" s="114" t="str" cm="1">
        <f t="array" aca="1" ref="AS7" ca="1">IF(LEN($K7)=0,"",IF($C7&gt;ResourceBalanceYear,AP7,IF(SUM($C7:$D7)&lt;ResourceBalanceYear,W7,((ResourceBalanceYear-$C7)*W7+(SUM($C7:$D7)-ResourceBalanceYear)*AP7)/$D7)))</f>
        <v/>
      </c>
      <c r="AT7" s="114" t="str" cm="1">
        <f t="array" aca="1" ref="AT7" ca="1">IF(LEN($K7)=0,"",IF($C7&gt;ResourceBalanceYear,AQ7,IF(SUM($C7:$D7)&lt;ResourceBalanceYear,X7,((ResourceBalanceYear-$C7)*X7+(SUM($C7:$D7)-ResourceBalanceYear)*AQ7)/$D7)))</f>
        <v/>
      </c>
      <c r="AU7" s="114" t="str" cm="1">
        <f t="array" aca="1" ref="AU7" ca="1">IF(LEN($K7)=0,"",IF($C7&gt;ResourceBalanceYear,AR7,IF(SUM($C7:$D7)&lt;ResourceBalanceYear,Y7,((ResourceBalanceYear-$C7)*Y7+(SUM($C7:$D7)-ResourceBalanceYear)*AR7)/$D7)))</f>
        <v/>
      </c>
      <c r="AV7" s="136" t="str" cm="1">
        <f t="array" aca="1" ref="AV7" ca="1">IFERROR(IF(LEN($K7)=0,"",IF(AND(ResourceBalanceYear&lt;&gt;'Water System Inputs'!$E$5,ISERROR(FIND("*",_xlfn.TEXTJOIN(,TRUE,L7:AO7))&gt;0)),"Resource Balance Year has been changed by user",IF(AND(ResourceBalanceYear='Water System Inputs'!$E$5,FIND("*",_xlfn.TEXTJOIN(,TRUE,L7:AO7))&gt;0),"Marginal Energy calculations contain user overrides",IF(AND(ResourceBalanceYear&lt;&gt;'Water System Inputs'!$E$5,FIND("*",_xlfn.TEXTJOIN(,TRUE,L7:AO7))&gt;0),"Resource Balance Year has been changed by user; Marginal Energy calculations contain user overrides","")))),"")</f>
        <v/>
      </c>
      <c r="AW7" s="6" t="str" cm="1">
        <f t="array" aca="1" ref="AW7" ca="1">IFERROR(IF(LEN($K7)=0,"",IF(ResourceBalanceYear&lt;&gt;'Water System Inputs'!$E$5,"Resource Balance Year has been changed by user","")),"")</f>
        <v/>
      </c>
      <c r="AX7" s="6" t="str">
        <f t="shared" ca="1" si="6"/>
        <v/>
      </c>
      <c r="AY7" s="6" t="str">
        <f t="shared" ca="1" si="7"/>
        <v/>
      </c>
    </row>
    <row r="8" spans="1:51" x14ac:dyDescent="0.25">
      <c r="A8" s="85" t="str" cm="1">
        <f t="array" aca="1" ref="A8" ca="1">IF(ISBLANK(INDIRECT("'Measure Inputs'!C"&amp;ROW()+8)),"",INDIRECT("'Measure Inputs'!C"&amp;ROW()+8))</f>
        <v/>
      </c>
      <c r="B8" s="85" t="str" cm="1">
        <f t="array" aca="1" ref="B8" ca="1">IF(ISBLANK(INDIRECT("'Measure Inputs'!D"&amp;ROW()+8)),"",INDIRECT("'Measure Inputs'!D"&amp;ROW()+8))</f>
        <v/>
      </c>
      <c r="C8" s="85" t="str" cm="1">
        <f t="array" aca="1" ref="C8" ca="1">IF(ISBLANK(INDIRECT("'Measure Inputs'!F"&amp;ROW()+8)),"",INDIRECT("'Measure Inputs'!F"&amp;ROW()+8))</f>
        <v/>
      </c>
      <c r="D8" s="114" t="str" cm="1">
        <f t="array" aca="1" ref="D8" ca="1">IF(ISBLANK(INDIRECT("'Measure Inputs'!G"&amp;ROW()+8)),"",INDIRECT("'Measure Inputs'!G"&amp;ROW()+8))</f>
        <v/>
      </c>
      <c r="E8" s="85" t="str" cm="1">
        <f t="array" aca="1" ref="E8" ca="1">IF(ISBLANK(INDIRECT("'Measure Inputs'!H"&amp;ROW()+8)),"",INDIRECT("'Measure Inputs'!H"&amp;ROW()+8))</f>
        <v/>
      </c>
      <c r="F8" s="85" t="str" cm="1">
        <f t="array" aca="1" ref="F8" ca="1">IF(ISBLANK(INDIRECT("'Measure Inputs'!I"&amp;ROW()+8)),"",INDIRECT("'Measure Inputs'!I"&amp;ROW()+8))</f>
        <v/>
      </c>
      <c r="G8" s="114" t="str" cm="1">
        <f t="array" aca="1" ref="G8" ca="1">IF(ISBLANK(INDIRECT("'Measure Inputs'!J"&amp;ROW()+8)),"",INDIRECT("'Measure Inputs'!J"&amp;ROW()+8))</f>
        <v/>
      </c>
      <c r="H8" s="85" t="str" cm="1">
        <f t="array" aca="1" ref="H8" ca="1">IF(ISBLANK(INDIRECT("'Measure Inputs'!K"&amp;ROW()+8)),"",INDIRECT("'Measure Inputs'!K"&amp;ROW()+8))</f>
        <v/>
      </c>
      <c r="I8" s="114" t="str" cm="1">
        <f t="array" aca="1" ref="I8" ca="1">IF(ISBLANK(INDIRECT("'Measure Inputs'!L"&amp;ROW()+8)),"",INDIRECT("'Measure Inputs'!L"&amp;ROW()+8))</f>
        <v/>
      </c>
      <c r="J8" s="114" t="str">
        <f ca="1">IF(LEN(I8)=0,"",I8*'Default Values'!$B$91)</f>
        <v/>
      </c>
      <c r="K8" s="85" t="str" cm="1">
        <f t="array" aca="1" ref="K8" ca="1">IF(ISBLANK(INDIRECT("'Measure Inputs'!E"&amp;ROW()+8)),"",INDIRECT("'Measure Inputs'!E"&amp;ROW()+8))</f>
        <v/>
      </c>
      <c r="L8" s="85" t="str">
        <f ca="1">IF(LEN($K8)=0,"",OFFSET(INDEX('Water System Inputs'!$L:$L,MATCH($K8,'Water System Inputs'!$E:$E,0)),2,0))</f>
        <v/>
      </c>
      <c r="M8" s="114" t="str" cm="1">
        <f t="array" aca="1" ref="M8" ca="1">IF(LEN($K8)=0,"",INDEX('Historical Mix'!$H$17:$H$217,MATCH(1,('Historical Mix'!$A$17:$A$217=Calculations!$E8)*('Historical Mix'!$B$17:$B$217=Calculations!$K8),0)))</f>
        <v/>
      </c>
      <c r="N8" s="114" t="str" cm="1">
        <f t="array" aca="1" ref="N8" ca="1">IF(LEN($K8)=0,"",INDEX('Historical Mix'!$I$17:$I$217,MATCH(1,('Historical Mix'!$A$17:$A$217=Calculations!$E8)*('Historical Mix'!$B$17:$B$217=Calculations!$K8),0)))</f>
        <v/>
      </c>
      <c r="O8" s="114" t="str" cm="1">
        <f t="array" aca="1" ref="O8" ca="1">IF(LEN($K8)=0,"",INDEX('Historical Mix'!$M$17:$M$217,MATCH(1,('Historical Mix'!$A$17:$A$217=Calculations!$E8)*('Historical Mix'!$B$17:$B$217=Calculations!$K8),0)))</f>
        <v/>
      </c>
      <c r="P8" s="114" t="str" cm="1">
        <f t="array" aca="1" ref="P8" ca="1">IF(LEN($K8)=0,"",INDEX('Historical Mix'!$N$17:$N$217,MATCH(1,('Historical Mix'!$A$17:$A$217=Calculations!$E8)*('Historical Mix'!$B$17:$B$217=Calculations!$K8),0)))</f>
        <v/>
      </c>
      <c r="Q8" s="114" t="str" cm="1">
        <f t="array" aca="1" ref="Q8" ca="1">IF(LEN($K8)=0,"",INDEX('Historical Mix'!$S$17:$S$217,MATCH(1,('Historical Mix'!$A$17:$A$217=Calculations!$E8)*('Historical Mix'!$B$17:$B$217=Calculations!$K8),0)))</f>
        <v/>
      </c>
      <c r="R8" s="114" t="str" cm="1">
        <f t="array" aca="1" ref="R8" ca="1">IF(LEN($K8)=0,"",INDEX('Historical Mix'!$T$17:$T$217,MATCH(1,('Historical Mix'!$A$17:$A$217=Calculations!$E8)*('Historical Mix'!$B$17:$B$217=Calculations!$K8),0)))</f>
        <v/>
      </c>
      <c r="S8" s="114" t="str" cm="1">
        <f t="array" aca="1" ref="S8" ca="1">IF(LEN($K8)=0,"",IF(OR(F8="System Leaks",AND(E8="Urban",F8="Outdoor")),0,INDEX('Historical Mix'!$X$17:$X$217,MATCH(1,('Historical Mix'!$A$17:$A$217=Calculations!$E8)*('Historical Mix'!$B$17:$B$217=Calculations!$K8),0))))</f>
        <v/>
      </c>
      <c r="T8" s="114" t="str" cm="1">
        <f t="array" aca="1" ref="T8" ca="1">IF(LEN($K8)=0,"",IF(OR(F8="System Leaks",AND(E8="Urban",F8="Outdoor")),0,INDEX('Historical Mix'!$Y$17:$Y$217,MATCH(1,('Historical Mix'!$A$17:$A$217=Calculations!$E8)*('Historical Mix'!$B$17:$B$217=Calculations!$K8),0))))</f>
        <v/>
      </c>
      <c r="U8" s="114" t="str" cm="1">
        <f t="array" aca="1" ref="U8" ca="1">IF(LEN($K8)=0,"",IF(OR(F8="System Leaks",AND(E8="Urban",F8="Outdoor")),0,INDEX('Historical Mix'!$AC$17:$AC$217,MATCH(1,('Historical Mix'!$A$17:$A$217=Calculations!$E8)*('Historical Mix'!$B$17:$B$217=Calculations!$K8),0))))</f>
        <v/>
      </c>
      <c r="V8" s="114" t="str" cm="1">
        <f t="array" aca="1" ref="V8" ca="1">IF(LEN($K8)=0,"",IF(OR(F8="System Leaks",AND(E8="Urban",F8="Outdoor")),0,INDEX('Historical Mix'!$AD$17:$AD$217,MATCH(1,('Historical Mix'!$A$17:$A$217=Calculations!$E8)*('Historical Mix'!$B$17:$B$217=Calculations!$K8),0))))</f>
        <v/>
      </c>
      <c r="W8" s="114" t="str">
        <f t="shared" ca="1" si="0"/>
        <v/>
      </c>
      <c r="X8" s="114" t="str">
        <f t="shared" ca="1" si="1"/>
        <v/>
      </c>
      <c r="Y8" s="114" t="str">
        <f t="shared" ca="1" si="2"/>
        <v/>
      </c>
      <c r="Z8" s="85" t="str" cm="1">
        <f t="array" aca="1" ref="Z8" ca="1">IF(LEN($K8)=0,"",INDEX('Water System Inputs'!$L$1:$L$250,MATCH(1,('Water System Inputs'!$A$1:$A$250=Calculations!$K8)*('Water System Inputs'!$B$1:$B$250=SUBSTITUTE(Calculations!$L8,"*",""))*('Water System Inputs'!$C$1:$C$250=Calculations!$E8)*('Water System Inputs'!$D$1:$D$250=Calculations!Z$3),0)))</f>
        <v/>
      </c>
      <c r="AA8" s="113" t="str" cm="1">
        <f t="array" aca="1" ref="AA8" ca="1">IF(LEN($K8)=0,"",INDEX('Water System Inputs'!$N$1:$N$250,MATCH(1,('Water System Inputs'!$A$1:$A$250=Calculations!$K8)*('Water System Inputs'!$B$1:$B$250=SUBSTITUTE(Calculations!$L8,"*",""))*('Water System Inputs'!$C$1:$C$250=Calculations!$E8)*('Water System Inputs'!$L$1:$L$250=Z8),0)))</f>
        <v/>
      </c>
      <c r="AB8" s="113" t="str" cm="1">
        <f t="array" aca="1" ref="AB8" ca="1">IF(LEN($K8)=0,"",INDEX('Water System Inputs'!$M$1:$M$250,MATCH(1,('Water System Inputs'!$A$1:$A$250=Calculations!$K8)*('Water System Inputs'!$B$1:$B$250=SUBSTITUTE(Calculations!$L8,"*",""))*('Water System Inputs'!$C$1:$C$250=Calculations!$E8)*('Water System Inputs'!$L$1:$L$250=Z8),0)))</f>
        <v/>
      </c>
      <c r="AC8" s="85" t="str" cm="1">
        <f t="array" aca="1" ref="AC8" ca="1">IF(LEN($K8)=0,"",INDEX('Water System Inputs'!$L$1:$L$250,MATCH(1,('Water System Inputs'!$A$1:$A$250=Calculations!$K8)*('Water System Inputs'!$B$1:$B$250=SUBSTITUTE(Calculations!$L8,"*",""))*('Water System Inputs'!$C$1:$C$250=Calculations!$E8)*('Water System Inputs'!$D$1:$D$250=Calculations!AC$3),0)))</f>
        <v/>
      </c>
      <c r="AD8" s="113" t="str" cm="1">
        <f t="array" aca="1" ref="AD8" ca="1">IF(LEN($K8)=0,"",INDEX('Water System Inputs'!$N$1:$N$250,MATCH(1,('Water System Inputs'!$A$1:$A$250=Calculations!$K8)*('Water System Inputs'!$B$1:$B$250=SUBSTITUTE(Calculations!$L8,"*",""))*('Water System Inputs'!$C$1:$C$250=Calculations!$E8)*('Water System Inputs'!$L$1:$L$250=AC8),0)))</f>
        <v/>
      </c>
      <c r="AE8" s="113" t="str" cm="1">
        <f t="array" aca="1" ref="AE8" ca="1">IF(LEN($K8)=0,"",INDEX('Water System Inputs'!$M$1:$M$250,MATCH(1,('Water System Inputs'!$A$1:$A$250=Calculations!$K8)*('Water System Inputs'!$B$1:$B$250=SUBSTITUTE(Calculations!$L8,"*",""))*('Water System Inputs'!$C$1:$C$250=Calculations!$E8)*('Water System Inputs'!$L$1:$L$250=AC8),0)))</f>
        <v/>
      </c>
      <c r="AF8" s="85" t="str" cm="1">
        <f t="array" aca="1" ref="AF8" ca="1">IF(LEN($K8)=0,"",INDEX('Water System Inputs'!$L$1:$L$250,MATCH(1,('Water System Inputs'!$A$1:$A$250=Calculations!$K8)*('Water System Inputs'!$B$1:$B$250=SUBSTITUTE(Calculations!$L8,"*",""))*('Water System Inputs'!$C$1:$C$250=Calculations!$E8)*('Water System Inputs'!$D$1:$D$250=Calculations!AF$3),0)))</f>
        <v/>
      </c>
      <c r="AG8" s="85" t="str" cm="1">
        <f t="array" aca="1" ref="AG8" ca="1">IF(OR(LEN($K8)=0,AF8&lt;&gt;"Urban Potable Distribution"),"",INDEX('Water System Inputs'!$L$1:$L$250,MATCH(1,('Water System Inputs'!$A$1:$A$250=Calculations!$K8)*('Water System Inputs'!$B$1:$B$250=SUBSTITUTE(Calculations!$L8,"*",""))*('Water System Inputs'!$C$1:$C$250=Calculations!$E8)*('Water System Inputs'!$D$1:$D$250=Calculations!AG$3),0)))</f>
        <v/>
      </c>
      <c r="AH8" s="113" t="str" cm="1">
        <f t="array" aca="1" ref="AH8" ca="1">IF(LEN($K8)=0,"",INDEX('Water System Inputs'!$N$1:$N$250,MATCH(1,('Water System Inputs'!$A$1:$A$250=Calculations!$K8)*('Water System Inputs'!$B$1:$B$250=SUBSTITUTE(Calculations!$L8,"*",""))*('Water System Inputs'!$C$1:$C$250=Calculations!$E8)*('Water System Inputs'!$L$1:$L$250=AF8),0)))</f>
        <v/>
      </c>
      <c r="AI8" s="113" t="str" cm="1">
        <f t="array" aca="1" ref="AI8" ca="1">IF(LEN($K8)=0,"",INDEX('Water System Inputs'!$M$1:$M$250,MATCH(1,('Water System Inputs'!$A$1:$A$250=Calculations!$K8)*('Water System Inputs'!$B$1:$B$250=SUBSTITUTE(Calculations!$L8,"*",""))*('Water System Inputs'!$C$1:$C$250=Calculations!$E8)*('Water System Inputs'!$L$1:$L$250=AF8),0)))</f>
        <v/>
      </c>
      <c r="AJ8" s="85" t="str" cm="1">
        <f t="array" aca="1" ref="AJ8" ca="1">IF(LEN($K8)=0,"",IF(OR(F8="System Leaks",AND(E8="Urban",F8="Outdoor")),"None",INDEX('Water System Inputs'!$L$1:$L$250,MATCH(1,('Water System Inputs'!$A$1:$A$250=Calculations!$K8)*('Water System Inputs'!$B$1:$B$250=SUBSTITUTE(Calculations!$L8,"*",""))*('Water System Inputs'!$C$1:$C$250=Calculations!$E8)*('Water System Inputs'!$D$1:$D$250=Calculations!AJ$3),0))))</f>
        <v/>
      </c>
      <c r="AK8" s="113" t="str" cm="1">
        <f t="array" aca="1" ref="AK8" ca="1">IF(LEN($K8)=0,"",IF(AJ8="None",0,INDEX('Water System Inputs'!$N$1:$N$250,MATCH(1,('Water System Inputs'!$A$1:$A$250=Calculations!$K8)*('Water System Inputs'!$B$1:$B$250=SUBSTITUTE(Calculations!$L8,"*",""))*('Water System Inputs'!$C$1:$C$250=Calculations!$E8)*('Water System Inputs'!$L$1:$L$250=AJ8),0))))</f>
        <v/>
      </c>
      <c r="AL8" s="113" t="str" cm="1">
        <f t="array" aca="1" ref="AL8" ca="1">IF(LEN($K8)=0,"",IF(AJ8="None",0,INDEX('Water System Inputs'!$M$1:$M$250,MATCH(1,('Water System Inputs'!$A$1:$A$250=Calculations!$K8)*('Water System Inputs'!$B$1:$B$250=SUBSTITUTE(Calculations!$L8,"*",""))*('Water System Inputs'!$C$1:$C$250=Calculations!$E8)*('Water System Inputs'!$L$1:$L$250=AJ8),0))))</f>
        <v/>
      </c>
      <c r="AM8" s="85" t="str" cm="1">
        <f t="array" aca="1" ref="AM8" ca="1">IF(LEN($K8)=0,"",IF(OR(F8="System Leaks",AND(E8="Urban",F8="Outdoor")),"None",INDEX('Water System Inputs'!$L$1:$L$250,MATCH(1,('Water System Inputs'!$A$1:$A$250=Calculations!$K8)*('Water System Inputs'!$B$1:$B$250=SUBSTITUTE(Calculations!$L8,"*",""))*('Water System Inputs'!$C$1:$C$250=Calculations!$E8)*('Water System Inputs'!$D$1:$D$250=Calculations!AM$3),0))))</f>
        <v/>
      </c>
      <c r="AN8" s="113" t="str" cm="1">
        <f t="array" aca="1" ref="AN8" ca="1">IF(LEN($K8)=0,"",IF(AM8="None",0,INDEX('Water System Inputs'!$N$1:$N$250,MATCH(1,('Water System Inputs'!$A$1:$A$250=Calculations!$K8)*('Water System Inputs'!$B$1:$B$250=SUBSTITUTE(Calculations!$L8,"*",""))*('Water System Inputs'!$C$1:$C$250=Calculations!$E8)*('Water System Inputs'!$L$1:$L$250=AM8),0))))</f>
        <v/>
      </c>
      <c r="AO8" s="113" t="str" cm="1">
        <f t="array" aca="1" ref="AO8" ca="1">IF(LEN($K8)=0,"",IF(AM8="None",0,INDEX('Water System Inputs'!$M$1:$M$250,MATCH(1,('Water System Inputs'!$A$1:$A$250=Calculations!$K8)*('Water System Inputs'!$B$1:$B$250=SUBSTITUTE(Calculations!$L8,"*",""))*('Water System Inputs'!$C$1:$C$250=Calculations!$E8)*('Water System Inputs'!$L$1:$L$250=AM8),0))))</f>
        <v/>
      </c>
      <c r="AP8" s="114" t="str">
        <f t="shared" ca="1" si="3"/>
        <v/>
      </c>
      <c r="AQ8" s="114" t="str">
        <f t="shared" ca="1" si="4"/>
        <v/>
      </c>
      <c r="AR8" s="114" t="str">
        <f t="shared" ca="1" si="5"/>
        <v/>
      </c>
      <c r="AS8" s="114" t="str" cm="1">
        <f t="array" aca="1" ref="AS8" ca="1">IF(LEN($K8)=0,"",IF($C8&gt;ResourceBalanceYear,AP8,IF(SUM($C8:$D8)&lt;ResourceBalanceYear,W8,((ResourceBalanceYear-$C8)*W8+(SUM($C8:$D8)-ResourceBalanceYear)*AP8)/$D8)))</f>
        <v/>
      </c>
      <c r="AT8" s="114" t="str" cm="1">
        <f t="array" aca="1" ref="AT8" ca="1">IF(LEN($K8)=0,"",IF($C8&gt;ResourceBalanceYear,AQ8,IF(SUM($C8:$D8)&lt;ResourceBalanceYear,X8,((ResourceBalanceYear-$C8)*X8+(SUM($C8:$D8)-ResourceBalanceYear)*AQ8)/$D8)))</f>
        <v/>
      </c>
      <c r="AU8" s="114" t="str" cm="1">
        <f t="array" aca="1" ref="AU8" ca="1">IF(LEN($K8)=0,"",IF($C8&gt;ResourceBalanceYear,AR8,IF(SUM($C8:$D8)&lt;ResourceBalanceYear,Y8,((ResourceBalanceYear-$C8)*Y8+(SUM($C8:$D8)-ResourceBalanceYear)*AR8)/$D8)))</f>
        <v/>
      </c>
      <c r="AV8" s="136" t="str" cm="1">
        <f t="array" aca="1" ref="AV8" ca="1">IFERROR(IF(LEN($K8)=0,"",IF(AND(ResourceBalanceYear&lt;&gt;'Water System Inputs'!$E$5,ISERROR(FIND("*",_xlfn.TEXTJOIN(,TRUE,L8:AO8))&gt;0)),"Resource Balance Year has been changed by user",IF(AND(ResourceBalanceYear='Water System Inputs'!$E$5,FIND("*",_xlfn.TEXTJOIN(,TRUE,L8:AO8))&gt;0),"Marginal Energy calculations contain user overrides",IF(AND(ResourceBalanceYear&lt;&gt;'Water System Inputs'!$E$5,FIND("*",_xlfn.TEXTJOIN(,TRUE,L8:AO8))&gt;0),"Resource Balance Year has been changed by user; Marginal Energy calculations contain user overrides","")))),"")</f>
        <v/>
      </c>
      <c r="AW8" s="6" t="str" cm="1">
        <f t="array" aca="1" ref="AW8" ca="1">IFERROR(IF(LEN($K8)=0,"",IF(ResourceBalanceYear&lt;&gt;'Water System Inputs'!$E$5,"Resource Balance Year has been changed by user","")),"")</f>
        <v/>
      </c>
      <c r="AX8" s="6" t="str">
        <f t="shared" ca="1" si="6"/>
        <v/>
      </c>
      <c r="AY8" s="6" t="str">
        <f t="shared" ca="1" si="7"/>
        <v/>
      </c>
    </row>
    <row r="9" spans="1:51" x14ac:dyDescent="0.25">
      <c r="A9" s="85" t="str" cm="1">
        <f t="array" aca="1" ref="A9" ca="1">IF(ISBLANK(INDIRECT("'Measure Inputs'!C"&amp;ROW()+8)),"",INDIRECT("'Measure Inputs'!C"&amp;ROW()+8))</f>
        <v/>
      </c>
      <c r="B9" s="85" t="str" cm="1">
        <f t="array" aca="1" ref="B9" ca="1">IF(ISBLANK(INDIRECT("'Measure Inputs'!D"&amp;ROW()+8)),"",INDIRECT("'Measure Inputs'!D"&amp;ROW()+8))</f>
        <v/>
      </c>
      <c r="C9" s="85" t="str" cm="1">
        <f t="array" aca="1" ref="C9" ca="1">IF(ISBLANK(INDIRECT("'Measure Inputs'!F"&amp;ROW()+8)),"",INDIRECT("'Measure Inputs'!F"&amp;ROW()+8))</f>
        <v/>
      </c>
      <c r="D9" s="114" t="str" cm="1">
        <f t="array" aca="1" ref="D9" ca="1">IF(ISBLANK(INDIRECT("'Measure Inputs'!G"&amp;ROW()+8)),"",INDIRECT("'Measure Inputs'!G"&amp;ROW()+8))</f>
        <v/>
      </c>
      <c r="E9" s="85" t="str" cm="1">
        <f t="array" aca="1" ref="E9" ca="1">IF(ISBLANK(INDIRECT("'Measure Inputs'!H"&amp;ROW()+8)),"",INDIRECT("'Measure Inputs'!H"&amp;ROW()+8))</f>
        <v/>
      </c>
      <c r="F9" s="85" t="str" cm="1">
        <f t="array" aca="1" ref="F9" ca="1">IF(ISBLANK(INDIRECT("'Measure Inputs'!I"&amp;ROW()+8)),"",INDIRECT("'Measure Inputs'!I"&amp;ROW()+8))</f>
        <v/>
      </c>
      <c r="G9" s="114" t="str" cm="1">
        <f t="array" aca="1" ref="G9" ca="1">IF(ISBLANK(INDIRECT("'Measure Inputs'!J"&amp;ROW()+8)),"",INDIRECT("'Measure Inputs'!J"&amp;ROW()+8))</f>
        <v/>
      </c>
      <c r="H9" s="85" t="str" cm="1">
        <f t="array" aca="1" ref="H9" ca="1">IF(ISBLANK(INDIRECT("'Measure Inputs'!K"&amp;ROW()+8)),"",INDIRECT("'Measure Inputs'!K"&amp;ROW()+8))</f>
        <v/>
      </c>
      <c r="I9" s="114" t="str" cm="1">
        <f t="array" aca="1" ref="I9" ca="1">IF(ISBLANK(INDIRECT("'Measure Inputs'!L"&amp;ROW()+8)),"",INDIRECT("'Measure Inputs'!L"&amp;ROW()+8))</f>
        <v/>
      </c>
      <c r="J9" s="114" t="str">
        <f ca="1">IF(LEN(I9)=0,"",I9*'Default Values'!$B$91)</f>
        <v/>
      </c>
      <c r="K9" s="85" t="str" cm="1">
        <f t="array" aca="1" ref="K9" ca="1">IF(ISBLANK(INDIRECT("'Measure Inputs'!E"&amp;ROW()+8)),"",INDIRECT("'Measure Inputs'!E"&amp;ROW()+8))</f>
        <v/>
      </c>
      <c r="L9" s="85" t="str">
        <f ca="1">IF(LEN($K9)=0,"",OFFSET(INDEX('Water System Inputs'!$L:$L,MATCH($K9,'Water System Inputs'!$E:$E,0)),2,0))</f>
        <v/>
      </c>
      <c r="M9" s="114" t="str" cm="1">
        <f t="array" aca="1" ref="M9" ca="1">IF(LEN($K9)=0,"",INDEX('Historical Mix'!$H$17:$H$217,MATCH(1,('Historical Mix'!$A$17:$A$217=Calculations!$E9)*('Historical Mix'!$B$17:$B$217=Calculations!$K9),0)))</f>
        <v/>
      </c>
      <c r="N9" s="114" t="str" cm="1">
        <f t="array" aca="1" ref="N9" ca="1">IF(LEN($K9)=0,"",INDEX('Historical Mix'!$I$17:$I$217,MATCH(1,('Historical Mix'!$A$17:$A$217=Calculations!$E9)*('Historical Mix'!$B$17:$B$217=Calculations!$K9),0)))</f>
        <v/>
      </c>
      <c r="O9" s="114" t="str" cm="1">
        <f t="array" aca="1" ref="O9" ca="1">IF(LEN($K9)=0,"",INDEX('Historical Mix'!$M$17:$M$217,MATCH(1,('Historical Mix'!$A$17:$A$217=Calculations!$E9)*('Historical Mix'!$B$17:$B$217=Calculations!$K9),0)))</f>
        <v/>
      </c>
      <c r="P9" s="114" t="str" cm="1">
        <f t="array" aca="1" ref="P9" ca="1">IF(LEN($K9)=0,"",INDEX('Historical Mix'!$N$17:$N$217,MATCH(1,('Historical Mix'!$A$17:$A$217=Calculations!$E9)*('Historical Mix'!$B$17:$B$217=Calculations!$K9),0)))</f>
        <v/>
      </c>
      <c r="Q9" s="114" t="str" cm="1">
        <f t="array" aca="1" ref="Q9" ca="1">IF(LEN($K9)=0,"",INDEX('Historical Mix'!$S$17:$S$217,MATCH(1,('Historical Mix'!$A$17:$A$217=Calculations!$E9)*('Historical Mix'!$B$17:$B$217=Calculations!$K9),0)))</f>
        <v/>
      </c>
      <c r="R9" s="114" t="str" cm="1">
        <f t="array" aca="1" ref="R9" ca="1">IF(LEN($K9)=0,"",INDEX('Historical Mix'!$T$17:$T$217,MATCH(1,('Historical Mix'!$A$17:$A$217=Calculations!$E9)*('Historical Mix'!$B$17:$B$217=Calculations!$K9),0)))</f>
        <v/>
      </c>
      <c r="S9" s="114" t="str" cm="1">
        <f t="array" aca="1" ref="S9" ca="1">IF(LEN($K9)=0,"",IF(OR(F9="System Leaks",AND(E9="Urban",F9="Outdoor")),0,INDEX('Historical Mix'!$X$17:$X$217,MATCH(1,('Historical Mix'!$A$17:$A$217=Calculations!$E9)*('Historical Mix'!$B$17:$B$217=Calculations!$K9),0))))</f>
        <v/>
      </c>
      <c r="T9" s="114" t="str" cm="1">
        <f t="array" aca="1" ref="T9" ca="1">IF(LEN($K9)=0,"",IF(OR(F9="System Leaks",AND(E9="Urban",F9="Outdoor")),0,INDEX('Historical Mix'!$Y$17:$Y$217,MATCH(1,('Historical Mix'!$A$17:$A$217=Calculations!$E9)*('Historical Mix'!$B$17:$B$217=Calculations!$K9),0))))</f>
        <v/>
      </c>
      <c r="U9" s="114" t="str" cm="1">
        <f t="array" aca="1" ref="U9" ca="1">IF(LEN($K9)=0,"",IF(OR(F9="System Leaks",AND(E9="Urban",F9="Outdoor")),0,INDEX('Historical Mix'!$AC$17:$AC$217,MATCH(1,('Historical Mix'!$A$17:$A$217=Calculations!$E9)*('Historical Mix'!$B$17:$B$217=Calculations!$K9),0))))</f>
        <v/>
      </c>
      <c r="V9" s="114" t="str" cm="1">
        <f t="array" aca="1" ref="V9" ca="1">IF(LEN($K9)=0,"",IF(OR(F9="System Leaks",AND(E9="Urban",F9="Outdoor")),0,INDEX('Historical Mix'!$AD$17:$AD$217,MATCH(1,('Historical Mix'!$A$17:$A$217=Calculations!$E9)*('Historical Mix'!$B$17:$B$217=Calculations!$K9),0))))</f>
        <v/>
      </c>
      <c r="W9" s="114" t="str">
        <f t="shared" ca="1" si="0"/>
        <v/>
      </c>
      <c r="X9" s="114" t="str">
        <f t="shared" ca="1" si="1"/>
        <v/>
      </c>
      <c r="Y9" s="114" t="str">
        <f t="shared" ca="1" si="2"/>
        <v/>
      </c>
      <c r="Z9" s="85" t="str" cm="1">
        <f t="array" aca="1" ref="Z9" ca="1">IF(LEN($K9)=0,"",INDEX('Water System Inputs'!$L$1:$L$250,MATCH(1,('Water System Inputs'!$A$1:$A$250=Calculations!$K9)*('Water System Inputs'!$B$1:$B$250=SUBSTITUTE(Calculations!$L9,"*",""))*('Water System Inputs'!$C$1:$C$250=Calculations!$E9)*('Water System Inputs'!$D$1:$D$250=Calculations!Z$3),0)))</f>
        <v/>
      </c>
      <c r="AA9" s="113" t="str" cm="1">
        <f t="array" aca="1" ref="AA9" ca="1">IF(LEN($K9)=0,"",INDEX('Water System Inputs'!$N$1:$N$250,MATCH(1,('Water System Inputs'!$A$1:$A$250=Calculations!$K9)*('Water System Inputs'!$B$1:$B$250=SUBSTITUTE(Calculations!$L9,"*",""))*('Water System Inputs'!$C$1:$C$250=Calculations!$E9)*('Water System Inputs'!$L$1:$L$250=Z9),0)))</f>
        <v/>
      </c>
      <c r="AB9" s="113" t="str" cm="1">
        <f t="array" aca="1" ref="AB9" ca="1">IF(LEN($K9)=0,"",INDEX('Water System Inputs'!$M$1:$M$250,MATCH(1,('Water System Inputs'!$A$1:$A$250=Calculations!$K9)*('Water System Inputs'!$B$1:$B$250=SUBSTITUTE(Calculations!$L9,"*",""))*('Water System Inputs'!$C$1:$C$250=Calculations!$E9)*('Water System Inputs'!$L$1:$L$250=Z9),0)))</f>
        <v/>
      </c>
      <c r="AC9" s="85" t="str" cm="1">
        <f t="array" aca="1" ref="AC9" ca="1">IF(LEN($K9)=0,"",INDEX('Water System Inputs'!$L$1:$L$250,MATCH(1,('Water System Inputs'!$A$1:$A$250=Calculations!$K9)*('Water System Inputs'!$B$1:$B$250=SUBSTITUTE(Calculations!$L9,"*",""))*('Water System Inputs'!$C$1:$C$250=Calculations!$E9)*('Water System Inputs'!$D$1:$D$250=Calculations!AC$3),0)))</f>
        <v/>
      </c>
      <c r="AD9" s="113" t="str" cm="1">
        <f t="array" aca="1" ref="AD9" ca="1">IF(LEN($K9)=0,"",INDEX('Water System Inputs'!$N$1:$N$250,MATCH(1,('Water System Inputs'!$A$1:$A$250=Calculations!$K9)*('Water System Inputs'!$B$1:$B$250=SUBSTITUTE(Calculations!$L9,"*",""))*('Water System Inputs'!$C$1:$C$250=Calculations!$E9)*('Water System Inputs'!$L$1:$L$250=AC9),0)))</f>
        <v/>
      </c>
      <c r="AE9" s="113" t="str" cm="1">
        <f t="array" aca="1" ref="AE9" ca="1">IF(LEN($K9)=0,"",INDEX('Water System Inputs'!$M$1:$M$250,MATCH(1,('Water System Inputs'!$A$1:$A$250=Calculations!$K9)*('Water System Inputs'!$B$1:$B$250=SUBSTITUTE(Calculations!$L9,"*",""))*('Water System Inputs'!$C$1:$C$250=Calculations!$E9)*('Water System Inputs'!$L$1:$L$250=AC9),0)))</f>
        <v/>
      </c>
      <c r="AF9" s="85" t="str" cm="1">
        <f t="array" aca="1" ref="AF9" ca="1">IF(LEN($K9)=0,"",INDEX('Water System Inputs'!$L$1:$L$250,MATCH(1,('Water System Inputs'!$A$1:$A$250=Calculations!$K9)*('Water System Inputs'!$B$1:$B$250=SUBSTITUTE(Calculations!$L9,"*",""))*('Water System Inputs'!$C$1:$C$250=Calculations!$E9)*('Water System Inputs'!$D$1:$D$250=Calculations!AF$3),0)))</f>
        <v/>
      </c>
      <c r="AG9" s="85" t="str" cm="1">
        <f t="array" aca="1" ref="AG9" ca="1">IF(OR(LEN($K9)=0,AF9&lt;&gt;"Urban Potable Distribution"),"",INDEX('Water System Inputs'!$L$1:$L$250,MATCH(1,('Water System Inputs'!$A$1:$A$250=Calculations!$K9)*('Water System Inputs'!$B$1:$B$250=SUBSTITUTE(Calculations!$L9,"*",""))*('Water System Inputs'!$C$1:$C$250=Calculations!$E9)*('Water System Inputs'!$D$1:$D$250=Calculations!AG$3),0)))</f>
        <v/>
      </c>
      <c r="AH9" s="113" t="str" cm="1">
        <f t="array" aca="1" ref="AH9" ca="1">IF(LEN($K9)=0,"",INDEX('Water System Inputs'!$N$1:$N$250,MATCH(1,('Water System Inputs'!$A$1:$A$250=Calculations!$K9)*('Water System Inputs'!$B$1:$B$250=SUBSTITUTE(Calculations!$L9,"*",""))*('Water System Inputs'!$C$1:$C$250=Calculations!$E9)*('Water System Inputs'!$L$1:$L$250=AF9),0)))</f>
        <v/>
      </c>
      <c r="AI9" s="113" t="str" cm="1">
        <f t="array" aca="1" ref="AI9" ca="1">IF(LEN($K9)=0,"",INDEX('Water System Inputs'!$M$1:$M$250,MATCH(1,('Water System Inputs'!$A$1:$A$250=Calculations!$K9)*('Water System Inputs'!$B$1:$B$250=SUBSTITUTE(Calculations!$L9,"*",""))*('Water System Inputs'!$C$1:$C$250=Calculations!$E9)*('Water System Inputs'!$L$1:$L$250=AF9),0)))</f>
        <v/>
      </c>
      <c r="AJ9" s="85" t="str" cm="1">
        <f t="array" aca="1" ref="AJ9" ca="1">IF(LEN($K9)=0,"",IF(OR(F9="System Leaks",AND(E9="Urban",F9="Outdoor")),"None",INDEX('Water System Inputs'!$L$1:$L$250,MATCH(1,('Water System Inputs'!$A$1:$A$250=Calculations!$K9)*('Water System Inputs'!$B$1:$B$250=SUBSTITUTE(Calculations!$L9,"*",""))*('Water System Inputs'!$C$1:$C$250=Calculations!$E9)*('Water System Inputs'!$D$1:$D$250=Calculations!AJ$3),0))))</f>
        <v/>
      </c>
      <c r="AK9" s="113" t="str" cm="1">
        <f t="array" aca="1" ref="AK9" ca="1">IF(LEN($K9)=0,"",IF(AJ9="None",0,INDEX('Water System Inputs'!$N$1:$N$250,MATCH(1,('Water System Inputs'!$A$1:$A$250=Calculations!$K9)*('Water System Inputs'!$B$1:$B$250=SUBSTITUTE(Calculations!$L9,"*",""))*('Water System Inputs'!$C$1:$C$250=Calculations!$E9)*('Water System Inputs'!$L$1:$L$250=AJ9),0))))</f>
        <v/>
      </c>
      <c r="AL9" s="113" t="str" cm="1">
        <f t="array" aca="1" ref="AL9" ca="1">IF(LEN($K9)=0,"",IF(AJ9="None",0,INDEX('Water System Inputs'!$M$1:$M$250,MATCH(1,('Water System Inputs'!$A$1:$A$250=Calculations!$K9)*('Water System Inputs'!$B$1:$B$250=SUBSTITUTE(Calculations!$L9,"*",""))*('Water System Inputs'!$C$1:$C$250=Calculations!$E9)*('Water System Inputs'!$L$1:$L$250=AJ9),0))))</f>
        <v/>
      </c>
      <c r="AM9" s="85" t="str" cm="1">
        <f t="array" aca="1" ref="AM9" ca="1">IF(LEN($K9)=0,"",IF(OR(F9="System Leaks",AND(E9="Urban",F9="Outdoor")),"None",INDEX('Water System Inputs'!$L$1:$L$250,MATCH(1,('Water System Inputs'!$A$1:$A$250=Calculations!$K9)*('Water System Inputs'!$B$1:$B$250=SUBSTITUTE(Calculations!$L9,"*",""))*('Water System Inputs'!$C$1:$C$250=Calculations!$E9)*('Water System Inputs'!$D$1:$D$250=Calculations!AM$3),0))))</f>
        <v/>
      </c>
      <c r="AN9" s="113" t="str" cm="1">
        <f t="array" aca="1" ref="AN9" ca="1">IF(LEN($K9)=0,"",IF(AM9="None",0,INDEX('Water System Inputs'!$N$1:$N$250,MATCH(1,('Water System Inputs'!$A$1:$A$250=Calculations!$K9)*('Water System Inputs'!$B$1:$B$250=SUBSTITUTE(Calculations!$L9,"*",""))*('Water System Inputs'!$C$1:$C$250=Calculations!$E9)*('Water System Inputs'!$L$1:$L$250=AM9),0))))</f>
        <v/>
      </c>
      <c r="AO9" s="113" t="str" cm="1">
        <f t="array" aca="1" ref="AO9" ca="1">IF(LEN($K9)=0,"",IF(AM9="None",0,INDEX('Water System Inputs'!$M$1:$M$250,MATCH(1,('Water System Inputs'!$A$1:$A$250=Calculations!$K9)*('Water System Inputs'!$B$1:$B$250=SUBSTITUTE(Calculations!$L9,"*",""))*('Water System Inputs'!$C$1:$C$250=Calculations!$E9)*('Water System Inputs'!$L$1:$L$250=AM9),0))))</f>
        <v/>
      </c>
      <c r="AP9" s="114" t="str">
        <f t="shared" ca="1" si="3"/>
        <v/>
      </c>
      <c r="AQ9" s="114" t="str">
        <f t="shared" ca="1" si="4"/>
        <v/>
      </c>
      <c r="AR9" s="114" t="str">
        <f t="shared" ca="1" si="5"/>
        <v/>
      </c>
      <c r="AS9" s="114" t="str" cm="1">
        <f t="array" aca="1" ref="AS9" ca="1">IF(LEN($K9)=0,"",IF($C9&gt;ResourceBalanceYear,AP9,IF(SUM($C9:$D9)&lt;ResourceBalanceYear,W9,((ResourceBalanceYear-$C9)*W9+(SUM($C9:$D9)-ResourceBalanceYear)*AP9)/$D9)))</f>
        <v/>
      </c>
      <c r="AT9" s="114" t="str" cm="1">
        <f t="array" aca="1" ref="AT9" ca="1">IF(LEN($K9)=0,"",IF($C9&gt;ResourceBalanceYear,AQ9,IF(SUM($C9:$D9)&lt;ResourceBalanceYear,X9,((ResourceBalanceYear-$C9)*X9+(SUM($C9:$D9)-ResourceBalanceYear)*AQ9)/$D9)))</f>
        <v/>
      </c>
      <c r="AU9" s="114" t="str" cm="1">
        <f t="array" aca="1" ref="AU9" ca="1">IF(LEN($K9)=0,"",IF($C9&gt;ResourceBalanceYear,AR9,IF(SUM($C9:$D9)&lt;ResourceBalanceYear,Y9,((ResourceBalanceYear-$C9)*Y9+(SUM($C9:$D9)-ResourceBalanceYear)*AR9)/$D9)))</f>
        <v/>
      </c>
      <c r="AV9" s="136" t="str" cm="1">
        <f t="array" aca="1" ref="AV9" ca="1">IFERROR(IF(LEN($K9)=0,"",IF(AND(ResourceBalanceYear&lt;&gt;'Water System Inputs'!$E$5,ISERROR(FIND("*",_xlfn.TEXTJOIN(,TRUE,L9:AO9))&gt;0)),"Resource Balance Year has been changed by user",IF(AND(ResourceBalanceYear='Water System Inputs'!$E$5,FIND("*",_xlfn.TEXTJOIN(,TRUE,L9:AO9))&gt;0),"Marginal Energy calculations contain user overrides",IF(AND(ResourceBalanceYear&lt;&gt;'Water System Inputs'!$E$5,FIND("*",_xlfn.TEXTJOIN(,TRUE,L9:AO9))&gt;0),"Resource Balance Year has been changed by user; Marginal Energy calculations contain user overrides","")))),"")</f>
        <v/>
      </c>
      <c r="AW9" s="6" t="str" cm="1">
        <f t="array" aca="1" ref="AW9" ca="1">IFERROR(IF(LEN($K9)=0,"",IF(ResourceBalanceYear&lt;&gt;'Water System Inputs'!$E$5,"Resource Balance Year has been changed by user","")),"")</f>
        <v/>
      </c>
      <c r="AX9" s="6" t="str">
        <f t="shared" ca="1" si="6"/>
        <v/>
      </c>
      <c r="AY9" s="6" t="str">
        <f t="shared" ca="1" si="7"/>
        <v/>
      </c>
    </row>
    <row r="10" spans="1:51" x14ac:dyDescent="0.25">
      <c r="A10" s="85" t="str" cm="1">
        <f t="array" aca="1" ref="A10" ca="1">IF(ISBLANK(INDIRECT("'Measure Inputs'!C"&amp;ROW()+8)),"",INDIRECT("'Measure Inputs'!C"&amp;ROW()+8))</f>
        <v/>
      </c>
      <c r="B10" s="85" t="str" cm="1">
        <f t="array" aca="1" ref="B10" ca="1">IF(ISBLANK(INDIRECT("'Measure Inputs'!D"&amp;ROW()+8)),"",INDIRECT("'Measure Inputs'!D"&amp;ROW()+8))</f>
        <v/>
      </c>
      <c r="C10" s="85" t="str" cm="1">
        <f t="array" aca="1" ref="C10" ca="1">IF(ISBLANK(INDIRECT("'Measure Inputs'!F"&amp;ROW()+8)),"",INDIRECT("'Measure Inputs'!F"&amp;ROW()+8))</f>
        <v/>
      </c>
      <c r="D10" s="114" t="str" cm="1">
        <f t="array" aca="1" ref="D10" ca="1">IF(ISBLANK(INDIRECT("'Measure Inputs'!G"&amp;ROW()+8)),"",INDIRECT("'Measure Inputs'!G"&amp;ROW()+8))</f>
        <v/>
      </c>
      <c r="E10" s="85" t="str" cm="1">
        <f t="array" aca="1" ref="E10" ca="1">IF(ISBLANK(INDIRECT("'Measure Inputs'!H"&amp;ROW()+8)),"",INDIRECT("'Measure Inputs'!H"&amp;ROW()+8))</f>
        <v/>
      </c>
      <c r="F10" s="85" t="str" cm="1">
        <f t="array" aca="1" ref="F10" ca="1">IF(ISBLANK(INDIRECT("'Measure Inputs'!I"&amp;ROW()+8)),"",INDIRECT("'Measure Inputs'!I"&amp;ROW()+8))</f>
        <v/>
      </c>
      <c r="G10" s="114" t="str" cm="1">
        <f t="array" aca="1" ref="G10" ca="1">IF(ISBLANK(INDIRECT("'Measure Inputs'!J"&amp;ROW()+8)),"",INDIRECT("'Measure Inputs'!J"&amp;ROW()+8))</f>
        <v/>
      </c>
      <c r="H10" s="85" t="str" cm="1">
        <f t="array" aca="1" ref="H10" ca="1">IF(ISBLANK(INDIRECT("'Measure Inputs'!K"&amp;ROW()+8)),"",INDIRECT("'Measure Inputs'!K"&amp;ROW()+8))</f>
        <v/>
      </c>
      <c r="I10" s="114" t="str" cm="1">
        <f t="array" aca="1" ref="I10" ca="1">IF(ISBLANK(INDIRECT("'Measure Inputs'!L"&amp;ROW()+8)),"",INDIRECT("'Measure Inputs'!L"&amp;ROW()+8))</f>
        <v/>
      </c>
      <c r="J10" s="114" t="str">
        <f ca="1">IF(LEN(I10)=0,"",I10*'Default Values'!$B$91)</f>
        <v/>
      </c>
      <c r="K10" s="85" t="str" cm="1">
        <f t="array" aca="1" ref="K10" ca="1">IF(ISBLANK(INDIRECT("'Measure Inputs'!E"&amp;ROW()+8)),"",INDIRECT("'Measure Inputs'!E"&amp;ROW()+8))</f>
        <v/>
      </c>
      <c r="L10" s="85" t="str">
        <f ca="1">IF(LEN($K10)=0,"",OFFSET(INDEX('Water System Inputs'!$L:$L,MATCH($K10,'Water System Inputs'!$E:$E,0)),2,0))</f>
        <v/>
      </c>
      <c r="M10" s="114" t="str" cm="1">
        <f t="array" aca="1" ref="M10" ca="1">IF(LEN($K10)=0,"",INDEX('Historical Mix'!$H$17:$H$217,MATCH(1,('Historical Mix'!$A$17:$A$217=Calculations!$E10)*('Historical Mix'!$B$17:$B$217=Calculations!$K10),0)))</f>
        <v/>
      </c>
      <c r="N10" s="114" t="str" cm="1">
        <f t="array" aca="1" ref="N10" ca="1">IF(LEN($K10)=0,"",INDEX('Historical Mix'!$I$17:$I$217,MATCH(1,('Historical Mix'!$A$17:$A$217=Calculations!$E10)*('Historical Mix'!$B$17:$B$217=Calculations!$K10),0)))</f>
        <v/>
      </c>
      <c r="O10" s="114" t="str" cm="1">
        <f t="array" aca="1" ref="O10" ca="1">IF(LEN($K10)=0,"",INDEX('Historical Mix'!$M$17:$M$217,MATCH(1,('Historical Mix'!$A$17:$A$217=Calculations!$E10)*('Historical Mix'!$B$17:$B$217=Calculations!$K10),0)))</f>
        <v/>
      </c>
      <c r="P10" s="114" t="str" cm="1">
        <f t="array" aca="1" ref="P10" ca="1">IF(LEN($K10)=0,"",INDEX('Historical Mix'!$N$17:$N$217,MATCH(1,('Historical Mix'!$A$17:$A$217=Calculations!$E10)*('Historical Mix'!$B$17:$B$217=Calculations!$K10),0)))</f>
        <v/>
      </c>
      <c r="Q10" s="114" t="str" cm="1">
        <f t="array" aca="1" ref="Q10" ca="1">IF(LEN($K10)=0,"",INDEX('Historical Mix'!$S$17:$S$217,MATCH(1,('Historical Mix'!$A$17:$A$217=Calculations!$E10)*('Historical Mix'!$B$17:$B$217=Calculations!$K10),0)))</f>
        <v/>
      </c>
      <c r="R10" s="114" t="str" cm="1">
        <f t="array" aca="1" ref="R10" ca="1">IF(LEN($K10)=0,"",INDEX('Historical Mix'!$T$17:$T$217,MATCH(1,('Historical Mix'!$A$17:$A$217=Calculations!$E10)*('Historical Mix'!$B$17:$B$217=Calculations!$K10),0)))</f>
        <v/>
      </c>
      <c r="S10" s="114" t="str" cm="1">
        <f t="array" aca="1" ref="S10" ca="1">IF(LEN($K10)=0,"",IF(OR(F10="System Leaks",AND(E10="Urban",F10="Outdoor")),0,INDEX('Historical Mix'!$X$17:$X$217,MATCH(1,('Historical Mix'!$A$17:$A$217=Calculations!$E10)*('Historical Mix'!$B$17:$B$217=Calculations!$K10),0))))</f>
        <v/>
      </c>
      <c r="T10" s="114" t="str" cm="1">
        <f t="array" aca="1" ref="T10" ca="1">IF(LEN($K10)=0,"",IF(OR(F10="System Leaks",AND(E10="Urban",F10="Outdoor")),0,INDEX('Historical Mix'!$Y$17:$Y$217,MATCH(1,('Historical Mix'!$A$17:$A$217=Calculations!$E10)*('Historical Mix'!$B$17:$B$217=Calculations!$K10),0))))</f>
        <v/>
      </c>
      <c r="U10" s="114" t="str" cm="1">
        <f t="array" aca="1" ref="U10" ca="1">IF(LEN($K10)=0,"",IF(OR(F10="System Leaks",AND(E10="Urban",F10="Outdoor")),0,INDEX('Historical Mix'!$AC$17:$AC$217,MATCH(1,('Historical Mix'!$A$17:$A$217=Calculations!$E10)*('Historical Mix'!$B$17:$B$217=Calculations!$K10),0))))</f>
        <v/>
      </c>
      <c r="V10" s="114" t="str" cm="1">
        <f t="array" aca="1" ref="V10" ca="1">IF(LEN($K10)=0,"",IF(OR(F10="System Leaks",AND(E10="Urban",F10="Outdoor")),0,INDEX('Historical Mix'!$AD$17:$AD$217,MATCH(1,('Historical Mix'!$A$17:$A$217=Calculations!$E10)*('Historical Mix'!$B$17:$B$217=Calculations!$K10),0))))</f>
        <v/>
      </c>
      <c r="W10" s="114" t="str">
        <f t="shared" ca="1" si="0"/>
        <v/>
      </c>
      <c r="X10" s="114" t="str">
        <f t="shared" ca="1" si="1"/>
        <v/>
      </c>
      <c r="Y10" s="114" t="str">
        <f t="shared" ca="1" si="2"/>
        <v/>
      </c>
      <c r="Z10" s="85" t="str" cm="1">
        <f t="array" aca="1" ref="Z10" ca="1">IF(LEN($K10)=0,"",INDEX('Water System Inputs'!$L$1:$L$250,MATCH(1,('Water System Inputs'!$A$1:$A$250=Calculations!$K10)*('Water System Inputs'!$B$1:$B$250=SUBSTITUTE(Calculations!$L10,"*",""))*('Water System Inputs'!$C$1:$C$250=Calculations!$E10)*('Water System Inputs'!$D$1:$D$250=Calculations!Z$3),0)))</f>
        <v/>
      </c>
      <c r="AA10" s="113" t="str" cm="1">
        <f t="array" aca="1" ref="AA10" ca="1">IF(LEN($K10)=0,"",INDEX('Water System Inputs'!$N$1:$N$250,MATCH(1,('Water System Inputs'!$A$1:$A$250=Calculations!$K10)*('Water System Inputs'!$B$1:$B$250=SUBSTITUTE(Calculations!$L10,"*",""))*('Water System Inputs'!$C$1:$C$250=Calculations!$E10)*('Water System Inputs'!$L$1:$L$250=Z10),0)))</f>
        <v/>
      </c>
      <c r="AB10" s="113" t="str" cm="1">
        <f t="array" aca="1" ref="AB10" ca="1">IF(LEN($K10)=0,"",INDEX('Water System Inputs'!$M$1:$M$250,MATCH(1,('Water System Inputs'!$A$1:$A$250=Calculations!$K10)*('Water System Inputs'!$B$1:$B$250=SUBSTITUTE(Calculations!$L10,"*",""))*('Water System Inputs'!$C$1:$C$250=Calculations!$E10)*('Water System Inputs'!$L$1:$L$250=Z10),0)))</f>
        <v/>
      </c>
      <c r="AC10" s="85" t="str" cm="1">
        <f t="array" aca="1" ref="AC10" ca="1">IF(LEN($K10)=0,"",INDEX('Water System Inputs'!$L$1:$L$250,MATCH(1,('Water System Inputs'!$A$1:$A$250=Calculations!$K10)*('Water System Inputs'!$B$1:$B$250=SUBSTITUTE(Calculations!$L10,"*",""))*('Water System Inputs'!$C$1:$C$250=Calculations!$E10)*('Water System Inputs'!$D$1:$D$250=Calculations!AC$3),0)))</f>
        <v/>
      </c>
      <c r="AD10" s="113" t="str" cm="1">
        <f t="array" aca="1" ref="AD10" ca="1">IF(LEN($K10)=0,"",INDEX('Water System Inputs'!$N$1:$N$250,MATCH(1,('Water System Inputs'!$A$1:$A$250=Calculations!$K10)*('Water System Inputs'!$B$1:$B$250=SUBSTITUTE(Calculations!$L10,"*",""))*('Water System Inputs'!$C$1:$C$250=Calculations!$E10)*('Water System Inputs'!$L$1:$L$250=AC10),0)))</f>
        <v/>
      </c>
      <c r="AE10" s="113" t="str" cm="1">
        <f t="array" aca="1" ref="AE10" ca="1">IF(LEN($K10)=0,"",INDEX('Water System Inputs'!$M$1:$M$250,MATCH(1,('Water System Inputs'!$A$1:$A$250=Calculations!$K10)*('Water System Inputs'!$B$1:$B$250=SUBSTITUTE(Calculations!$L10,"*",""))*('Water System Inputs'!$C$1:$C$250=Calculations!$E10)*('Water System Inputs'!$L$1:$L$250=AC10),0)))</f>
        <v/>
      </c>
      <c r="AF10" s="85" t="str" cm="1">
        <f t="array" aca="1" ref="AF10" ca="1">IF(LEN($K10)=0,"",INDEX('Water System Inputs'!$L$1:$L$250,MATCH(1,('Water System Inputs'!$A$1:$A$250=Calculations!$K10)*('Water System Inputs'!$B$1:$B$250=SUBSTITUTE(Calculations!$L10,"*",""))*('Water System Inputs'!$C$1:$C$250=Calculations!$E10)*('Water System Inputs'!$D$1:$D$250=Calculations!AF$3),0)))</f>
        <v/>
      </c>
      <c r="AG10" s="85" t="str" cm="1">
        <f t="array" aca="1" ref="AG10" ca="1">IF(OR(LEN($K10)=0,AF10&lt;&gt;"Urban Potable Distribution"),"",INDEX('Water System Inputs'!$L$1:$L$250,MATCH(1,('Water System Inputs'!$A$1:$A$250=Calculations!$K10)*('Water System Inputs'!$B$1:$B$250=SUBSTITUTE(Calculations!$L10,"*",""))*('Water System Inputs'!$C$1:$C$250=Calculations!$E10)*('Water System Inputs'!$D$1:$D$250=Calculations!AG$3),0)))</f>
        <v/>
      </c>
      <c r="AH10" s="113" t="str" cm="1">
        <f t="array" aca="1" ref="AH10" ca="1">IF(LEN($K10)=0,"",INDEX('Water System Inputs'!$N$1:$N$250,MATCH(1,('Water System Inputs'!$A$1:$A$250=Calculations!$K10)*('Water System Inputs'!$B$1:$B$250=SUBSTITUTE(Calculations!$L10,"*",""))*('Water System Inputs'!$C$1:$C$250=Calculations!$E10)*('Water System Inputs'!$L$1:$L$250=AF10),0)))</f>
        <v/>
      </c>
      <c r="AI10" s="113" t="str" cm="1">
        <f t="array" aca="1" ref="AI10" ca="1">IF(LEN($K10)=0,"",INDEX('Water System Inputs'!$M$1:$M$250,MATCH(1,('Water System Inputs'!$A$1:$A$250=Calculations!$K10)*('Water System Inputs'!$B$1:$B$250=SUBSTITUTE(Calculations!$L10,"*",""))*('Water System Inputs'!$C$1:$C$250=Calculations!$E10)*('Water System Inputs'!$L$1:$L$250=AF10),0)))</f>
        <v/>
      </c>
      <c r="AJ10" s="85" t="str" cm="1">
        <f t="array" aca="1" ref="AJ10" ca="1">IF(LEN($K10)=0,"",IF(OR(F10="System Leaks",AND(E10="Urban",F10="Outdoor")),"None",INDEX('Water System Inputs'!$L$1:$L$250,MATCH(1,('Water System Inputs'!$A$1:$A$250=Calculations!$K10)*('Water System Inputs'!$B$1:$B$250=SUBSTITUTE(Calculations!$L10,"*",""))*('Water System Inputs'!$C$1:$C$250=Calculations!$E10)*('Water System Inputs'!$D$1:$D$250=Calculations!AJ$3),0))))</f>
        <v/>
      </c>
      <c r="AK10" s="113" t="str" cm="1">
        <f t="array" aca="1" ref="AK10" ca="1">IF(LEN($K10)=0,"",IF(AJ10="None",0,INDEX('Water System Inputs'!$N$1:$N$250,MATCH(1,('Water System Inputs'!$A$1:$A$250=Calculations!$K10)*('Water System Inputs'!$B$1:$B$250=SUBSTITUTE(Calculations!$L10,"*",""))*('Water System Inputs'!$C$1:$C$250=Calculations!$E10)*('Water System Inputs'!$L$1:$L$250=AJ10),0))))</f>
        <v/>
      </c>
      <c r="AL10" s="113" t="str" cm="1">
        <f t="array" aca="1" ref="AL10" ca="1">IF(LEN($K10)=0,"",IF(AJ10="None",0,INDEX('Water System Inputs'!$M$1:$M$250,MATCH(1,('Water System Inputs'!$A$1:$A$250=Calculations!$K10)*('Water System Inputs'!$B$1:$B$250=SUBSTITUTE(Calculations!$L10,"*",""))*('Water System Inputs'!$C$1:$C$250=Calculations!$E10)*('Water System Inputs'!$L$1:$L$250=AJ10),0))))</f>
        <v/>
      </c>
      <c r="AM10" s="85" t="str" cm="1">
        <f t="array" aca="1" ref="AM10" ca="1">IF(LEN($K10)=0,"",IF(OR(F10="System Leaks",AND(E10="Urban",F10="Outdoor")),"None",INDEX('Water System Inputs'!$L$1:$L$250,MATCH(1,('Water System Inputs'!$A$1:$A$250=Calculations!$K10)*('Water System Inputs'!$B$1:$B$250=SUBSTITUTE(Calculations!$L10,"*",""))*('Water System Inputs'!$C$1:$C$250=Calculations!$E10)*('Water System Inputs'!$D$1:$D$250=Calculations!AM$3),0))))</f>
        <v/>
      </c>
      <c r="AN10" s="113" t="str" cm="1">
        <f t="array" aca="1" ref="AN10" ca="1">IF(LEN($K10)=0,"",IF(AM10="None",0,INDEX('Water System Inputs'!$N$1:$N$250,MATCH(1,('Water System Inputs'!$A$1:$A$250=Calculations!$K10)*('Water System Inputs'!$B$1:$B$250=SUBSTITUTE(Calculations!$L10,"*",""))*('Water System Inputs'!$C$1:$C$250=Calculations!$E10)*('Water System Inputs'!$L$1:$L$250=AM10),0))))</f>
        <v/>
      </c>
      <c r="AO10" s="113" t="str" cm="1">
        <f t="array" aca="1" ref="AO10" ca="1">IF(LEN($K10)=0,"",IF(AM10="None",0,INDEX('Water System Inputs'!$M$1:$M$250,MATCH(1,('Water System Inputs'!$A$1:$A$250=Calculations!$K10)*('Water System Inputs'!$B$1:$B$250=SUBSTITUTE(Calculations!$L10,"*",""))*('Water System Inputs'!$C$1:$C$250=Calculations!$E10)*('Water System Inputs'!$L$1:$L$250=AM10),0))))</f>
        <v/>
      </c>
      <c r="AP10" s="114" t="str">
        <f t="shared" ca="1" si="3"/>
        <v/>
      </c>
      <c r="AQ10" s="114" t="str">
        <f t="shared" ca="1" si="4"/>
        <v/>
      </c>
      <c r="AR10" s="114" t="str">
        <f t="shared" ca="1" si="5"/>
        <v/>
      </c>
      <c r="AS10" s="114" t="str" cm="1">
        <f t="array" aca="1" ref="AS10" ca="1">IF(LEN($K10)=0,"",IF($C10&gt;ResourceBalanceYear,AP10,IF(SUM($C10:$D10)&lt;ResourceBalanceYear,W10,((ResourceBalanceYear-$C10)*W10+(SUM($C10:$D10)-ResourceBalanceYear)*AP10)/$D10)))</f>
        <v/>
      </c>
      <c r="AT10" s="114" t="str" cm="1">
        <f t="array" aca="1" ref="AT10" ca="1">IF(LEN($K10)=0,"",IF($C10&gt;ResourceBalanceYear,AQ10,IF(SUM($C10:$D10)&lt;ResourceBalanceYear,X10,((ResourceBalanceYear-$C10)*X10+(SUM($C10:$D10)-ResourceBalanceYear)*AQ10)/$D10)))</f>
        <v/>
      </c>
      <c r="AU10" s="114" t="str" cm="1">
        <f t="array" aca="1" ref="AU10" ca="1">IF(LEN($K10)=0,"",IF($C10&gt;ResourceBalanceYear,AR10,IF(SUM($C10:$D10)&lt;ResourceBalanceYear,Y10,((ResourceBalanceYear-$C10)*Y10+(SUM($C10:$D10)-ResourceBalanceYear)*AR10)/$D10)))</f>
        <v/>
      </c>
      <c r="AV10" s="136" t="str" cm="1">
        <f t="array" aca="1" ref="AV10" ca="1">IFERROR(IF(LEN($K10)=0,"",IF(AND(ResourceBalanceYear&lt;&gt;'Water System Inputs'!$E$5,ISERROR(FIND("*",_xlfn.TEXTJOIN(,TRUE,L10:AO10))&gt;0)),"Resource Balance Year has been changed by user",IF(AND(ResourceBalanceYear='Water System Inputs'!$E$5,FIND("*",_xlfn.TEXTJOIN(,TRUE,L10:AO10))&gt;0),"Marginal Energy calculations contain user overrides",IF(AND(ResourceBalanceYear&lt;&gt;'Water System Inputs'!$E$5,FIND("*",_xlfn.TEXTJOIN(,TRUE,L10:AO10))&gt;0),"Resource Balance Year has been changed by user; Marginal Energy calculations contain user overrides","")))),"")</f>
        <v/>
      </c>
      <c r="AW10" s="6" t="str" cm="1">
        <f t="array" aca="1" ref="AW10" ca="1">IFERROR(IF(LEN($K10)=0,"",IF(ResourceBalanceYear&lt;&gt;'Water System Inputs'!$E$5,"Resource Balance Year has been changed by user","")),"")</f>
        <v/>
      </c>
      <c r="AX10" s="6" t="str">
        <f t="shared" ca="1" si="6"/>
        <v/>
      </c>
      <c r="AY10" s="6" t="str">
        <f t="shared" ca="1" si="7"/>
        <v/>
      </c>
    </row>
    <row r="11" spans="1:51" x14ac:dyDescent="0.25">
      <c r="A11" s="85" t="str" cm="1">
        <f t="array" aca="1" ref="A11" ca="1">IF(ISBLANK(INDIRECT("'Measure Inputs'!C"&amp;ROW()+8)),"",INDIRECT("'Measure Inputs'!C"&amp;ROW()+8))</f>
        <v/>
      </c>
      <c r="B11" s="85" t="str" cm="1">
        <f t="array" aca="1" ref="B11" ca="1">IF(ISBLANK(INDIRECT("'Measure Inputs'!D"&amp;ROW()+8)),"",INDIRECT("'Measure Inputs'!D"&amp;ROW()+8))</f>
        <v/>
      </c>
      <c r="C11" s="85" t="str" cm="1">
        <f t="array" aca="1" ref="C11" ca="1">IF(ISBLANK(INDIRECT("'Measure Inputs'!F"&amp;ROW()+8)),"",INDIRECT("'Measure Inputs'!F"&amp;ROW()+8))</f>
        <v/>
      </c>
      <c r="D11" s="114" t="str" cm="1">
        <f t="array" aca="1" ref="D11" ca="1">IF(ISBLANK(INDIRECT("'Measure Inputs'!G"&amp;ROW()+8)),"",INDIRECT("'Measure Inputs'!G"&amp;ROW()+8))</f>
        <v/>
      </c>
      <c r="E11" s="85" t="str" cm="1">
        <f t="array" aca="1" ref="E11" ca="1">IF(ISBLANK(INDIRECT("'Measure Inputs'!H"&amp;ROW()+8)),"",INDIRECT("'Measure Inputs'!H"&amp;ROW()+8))</f>
        <v/>
      </c>
      <c r="F11" s="85" t="str" cm="1">
        <f t="array" aca="1" ref="F11" ca="1">IF(ISBLANK(INDIRECT("'Measure Inputs'!I"&amp;ROW()+8)),"",INDIRECT("'Measure Inputs'!I"&amp;ROW()+8))</f>
        <v/>
      </c>
      <c r="G11" s="114" t="str" cm="1">
        <f t="array" aca="1" ref="G11" ca="1">IF(ISBLANK(INDIRECT("'Measure Inputs'!J"&amp;ROW()+8)),"",INDIRECT("'Measure Inputs'!J"&amp;ROW()+8))</f>
        <v/>
      </c>
      <c r="H11" s="85" t="str" cm="1">
        <f t="array" aca="1" ref="H11" ca="1">IF(ISBLANK(INDIRECT("'Measure Inputs'!K"&amp;ROW()+8)),"",INDIRECT("'Measure Inputs'!K"&amp;ROW()+8))</f>
        <v/>
      </c>
      <c r="I11" s="114" t="str" cm="1">
        <f t="array" aca="1" ref="I11" ca="1">IF(ISBLANK(INDIRECT("'Measure Inputs'!L"&amp;ROW()+8)),"",INDIRECT("'Measure Inputs'!L"&amp;ROW()+8))</f>
        <v/>
      </c>
      <c r="J11" s="114" t="str">
        <f ca="1">IF(LEN(I11)=0,"",I11*'Default Values'!$B$91)</f>
        <v/>
      </c>
      <c r="K11" s="85" t="str" cm="1">
        <f t="array" aca="1" ref="K11" ca="1">IF(ISBLANK(INDIRECT("'Measure Inputs'!E"&amp;ROW()+8)),"",INDIRECT("'Measure Inputs'!E"&amp;ROW()+8))</f>
        <v/>
      </c>
      <c r="L11" s="85" t="str">
        <f ca="1">IF(LEN($K11)=0,"",OFFSET(INDEX('Water System Inputs'!$L:$L,MATCH($K11,'Water System Inputs'!$E:$E,0)),2,0))</f>
        <v/>
      </c>
      <c r="M11" s="114" t="str" cm="1">
        <f t="array" aca="1" ref="M11" ca="1">IF(LEN($K11)=0,"",INDEX('Historical Mix'!$H$17:$H$217,MATCH(1,('Historical Mix'!$A$17:$A$217=Calculations!$E11)*('Historical Mix'!$B$17:$B$217=Calculations!$K11),0)))</f>
        <v/>
      </c>
      <c r="N11" s="114" t="str" cm="1">
        <f t="array" aca="1" ref="N11" ca="1">IF(LEN($K11)=0,"",INDEX('Historical Mix'!$I$17:$I$217,MATCH(1,('Historical Mix'!$A$17:$A$217=Calculations!$E11)*('Historical Mix'!$B$17:$B$217=Calculations!$K11),0)))</f>
        <v/>
      </c>
      <c r="O11" s="114" t="str" cm="1">
        <f t="array" aca="1" ref="O11" ca="1">IF(LEN($K11)=0,"",INDEX('Historical Mix'!$M$17:$M$217,MATCH(1,('Historical Mix'!$A$17:$A$217=Calculations!$E11)*('Historical Mix'!$B$17:$B$217=Calculations!$K11),0)))</f>
        <v/>
      </c>
      <c r="P11" s="114" t="str" cm="1">
        <f t="array" aca="1" ref="P11" ca="1">IF(LEN($K11)=0,"",INDEX('Historical Mix'!$N$17:$N$217,MATCH(1,('Historical Mix'!$A$17:$A$217=Calculations!$E11)*('Historical Mix'!$B$17:$B$217=Calculations!$K11),0)))</f>
        <v/>
      </c>
      <c r="Q11" s="114" t="str" cm="1">
        <f t="array" aca="1" ref="Q11" ca="1">IF(LEN($K11)=0,"",INDEX('Historical Mix'!$S$17:$S$217,MATCH(1,('Historical Mix'!$A$17:$A$217=Calculations!$E11)*('Historical Mix'!$B$17:$B$217=Calculations!$K11),0)))</f>
        <v/>
      </c>
      <c r="R11" s="114" t="str" cm="1">
        <f t="array" aca="1" ref="R11" ca="1">IF(LEN($K11)=0,"",INDEX('Historical Mix'!$T$17:$T$217,MATCH(1,('Historical Mix'!$A$17:$A$217=Calculations!$E11)*('Historical Mix'!$B$17:$B$217=Calculations!$K11),0)))</f>
        <v/>
      </c>
      <c r="S11" s="114" t="str" cm="1">
        <f t="array" aca="1" ref="S11" ca="1">IF(LEN($K11)=0,"",IF(OR(F11="System Leaks",AND(E11="Urban",F11="Outdoor")),0,INDEX('Historical Mix'!$X$17:$X$217,MATCH(1,('Historical Mix'!$A$17:$A$217=Calculations!$E11)*('Historical Mix'!$B$17:$B$217=Calculations!$K11),0))))</f>
        <v/>
      </c>
      <c r="T11" s="114" t="str" cm="1">
        <f t="array" aca="1" ref="T11" ca="1">IF(LEN($K11)=0,"",IF(OR(F11="System Leaks",AND(E11="Urban",F11="Outdoor")),0,INDEX('Historical Mix'!$Y$17:$Y$217,MATCH(1,('Historical Mix'!$A$17:$A$217=Calculations!$E11)*('Historical Mix'!$B$17:$B$217=Calculations!$K11),0))))</f>
        <v/>
      </c>
      <c r="U11" s="114" t="str" cm="1">
        <f t="array" aca="1" ref="U11" ca="1">IF(LEN($K11)=0,"",IF(OR(F11="System Leaks",AND(E11="Urban",F11="Outdoor")),0,INDEX('Historical Mix'!$AC$17:$AC$217,MATCH(1,('Historical Mix'!$A$17:$A$217=Calculations!$E11)*('Historical Mix'!$B$17:$B$217=Calculations!$K11),0))))</f>
        <v/>
      </c>
      <c r="V11" s="114" t="str" cm="1">
        <f t="array" aca="1" ref="V11" ca="1">IF(LEN($K11)=0,"",IF(OR(F11="System Leaks",AND(E11="Urban",F11="Outdoor")),0,INDEX('Historical Mix'!$AD$17:$AD$217,MATCH(1,('Historical Mix'!$A$17:$A$217=Calculations!$E11)*('Historical Mix'!$B$17:$B$217=Calculations!$K11),0))))</f>
        <v/>
      </c>
      <c r="W11" s="114" t="str">
        <f t="shared" ca="1" si="0"/>
        <v/>
      </c>
      <c r="X11" s="114" t="str">
        <f t="shared" ca="1" si="1"/>
        <v/>
      </c>
      <c r="Y11" s="114" t="str">
        <f t="shared" ca="1" si="2"/>
        <v/>
      </c>
      <c r="Z11" s="85" t="str" cm="1">
        <f t="array" aca="1" ref="Z11" ca="1">IF(LEN($K11)=0,"",INDEX('Water System Inputs'!$L$1:$L$250,MATCH(1,('Water System Inputs'!$A$1:$A$250=Calculations!$K11)*('Water System Inputs'!$B$1:$B$250=SUBSTITUTE(Calculations!$L11,"*",""))*('Water System Inputs'!$C$1:$C$250=Calculations!$E11)*('Water System Inputs'!$D$1:$D$250=Calculations!Z$3),0)))</f>
        <v/>
      </c>
      <c r="AA11" s="113" t="str" cm="1">
        <f t="array" aca="1" ref="AA11" ca="1">IF(LEN($K11)=0,"",INDEX('Water System Inputs'!$N$1:$N$250,MATCH(1,('Water System Inputs'!$A$1:$A$250=Calculations!$K11)*('Water System Inputs'!$B$1:$B$250=SUBSTITUTE(Calculations!$L11,"*",""))*('Water System Inputs'!$C$1:$C$250=Calculations!$E11)*('Water System Inputs'!$L$1:$L$250=Z11),0)))</f>
        <v/>
      </c>
      <c r="AB11" s="113" t="str" cm="1">
        <f t="array" aca="1" ref="AB11" ca="1">IF(LEN($K11)=0,"",INDEX('Water System Inputs'!$M$1:$M$250,MATCH(1,('Water System Inputs'!$A$1:$A$250=Calculations!$K11)*('Water System Inputs'!$B$1:$B$250=SUBSTITUTE(Calculations!$L11,"*",""))*('Water System Inputs'!$C$1:$C$250=Calculations!$E11)*('Water System Inputs'!$L$1:$L$250=Z11),0)))</f>
        <v/>
      </c>
      <c r="AC11" s="85" t="str" cm="1">
        <f t="array" aca="1" ref="AC11" ca="1">IF(LEN($K11)=0,"",INDEX('Water System Inputs'!$L$1:$L$250,MATCH(1,('Water System Inputs'!$A$1:$A$250=Calculations!$K11)*('Water System Inputs'!$B$1:$B$250=SUBSTITUTE(Calculations!$L11,"*",""))*('Water System Inputs'!$C$1:$C$250=Calculations!$E11)*('Water System Inputs'!$D$1:$D$250=Calculations!AC$3),0)))</f>
        <v/>
      </c>
      <c r="AD11" s="113" t="str" cm="1">
        <f t="array" aca="1" ref="AD11" ca="1">IF(LEN($K11)=0,"",INDEX('Water System Inputs'!$N$1:$N$250,MATCH(1,('Water System Inputs'!$A$1:$A$250=Calculations!$K11)*('Water System Inputs'!$B$1:$B$250=SUBSTITUTE(Calculations!$L11,"*",""))*('Water System Inputs'!$C$1:$C$250=Calculations!$E11)*('Water System Inputs'!$L$1:$L$250=AC11),0)))</f>
        <v/>
      </c>
      <c r="AE11" s="113" t="str" cm="1">
        <f t="array" aca="1" ref="AE11" ca="1">IF(LEN($K11)=0,"",INDEX('Water System Inputs'!$M$1:$M$250,MATCH(1,('Water System Inputs'!$A$1:$A$250=Calculations!$K11)*('Water System Inputs'!$B$1:$B$250=SUBSTITUTE(Calculations!$L11,"*",""))*('Water System Inputs'!$C$1:$C$250=Calculations!$E11)*('Water System Inputs'!$L$1:$L$250=AC11),0)))</f>
        <v/>
      </c>
      <c r="AF11" s="85" t="str" cm="1">
        <f t="array" aca="1" ref="AF11" ca="1">IF(LEN($K11)=0,"",INDEX('Water System Inputs'!$L$1:$L$250,MATCH(1,('Water System Inputs'!$A$1:$A$250=Calculations!$K11)*('Water System Inputs'!$B$1:$B$250=SUBSTITUTE(Calculations!$L11,"*",""))*('Water System Inputs'!$C$1:$C$250=Calculations!$E11)*('Water System Inputs'!$D$1:$D$250=Calculations!AF$3),0)))</f>
        <v/>
      </c>
      <c r="AG11" s="85" t="str" cm="1">
        <f t="array" aca="1" ref="AG11" ca="1">IF(OR(LEN($K11)=0,AF11&lt;&gt;"Urban Potable Distribution"),"",INDEX('Water System Inputs'!$L$1:$L$250,MATCH(1,('Water System Inputs'!$A$1:$A$250=Calculations!$K11)*('Water System Inputs'!$B$1:$B$250=SUBSTITUTE(Calculations!$L11,"*",""))*('Water System Inputs'!$C$1:$C$250=Calculations!$E11)*('Water System Inputs'!$D$1:$D$250=Calculations!AG$3),0)))</f>
        <v/>
      </c>
      <c r="AH11" s="113" t="str" cm="1">
        <f t="array" aca="1" ref="AH11" ca="1">IF(LEN($K11)=0,"",INDEX('Water System Inputs'!$N$1:$N$250,MATCH(1,('Water System Inputs'!$A$1:$A$250=Calculations!$K11)*('Water System Inputs'!$B$1:$B$250=SUBSTITUTE(Calculations!$L11,"*",""))*('Water System Inputs'!$C$1:$C$250=Calculations!$E11)*('Water System Inputs'!$L$1:$L$250=AF11),0)))</f>
        <v/>
      </c>
      <c r="AI11" s="113" t="str" cm="1">
        <f t="array" aca="1" ref="AI11" ca="1">IF(LEN($K11)=0,"",INDEX('Water System Inputs'!$M$1:$M$250,MATCH(1,('Water System Inputs'!$A$1:$A$250=Calculations!$K11)*('Water System Inputs'!$B$1:$B$250=SUBSTITUTE(Calculations!$L11,"*",""))*('Water System Inputs'!$C$1:$C$250=Calculations!$E11)*('Water System Inputs'!$L$1:$L$250=AF11),0)))</f>
        <v/>
      </c>
      <c r="AJ11" s="85" t="str" cm="1">
        <f t="array" aca="1" ref="AJ11" ca="1">IF(LEN($K11)=0,"",IF(OR(F11="System Leaks",AND(E11="Urban",F11="Outdoor")),"None",INDEX('Water System Inputs'!$L$1:$L$250,MATCH(1,('Water System Inputs'!$A$1:$A$250=Calculations!$K11)*('Water System Inputs'!$B$1:$B$250=SUBSTITUTE(Calculations!$L11,"*",""))*('Water System Inputs'!$C$1:$C$250=Calculations!$E11)*('Water System Inputs'!$D$1:$D$250=Calculations!AJ$3),0))))</f>
        <v/>
      </c>
      <c r="AK11" s="113" t="str" cm="1">
        <f t="array" aca="1" ref="AK11" ca="1">IF(LEN($K11)=0,"",IF(AJ11="None",0,INDEX('Water System Inputs'!$N$1:$N$250,MATCH(1,('Water System Inputs'!$A$1:$A$250=Calculations!$K11)*('Water System Inputs'!$B$1:$B$250=SUBSTITUTE(Calculations!$L11,"*",""))*('Water System Inputs'!$C$1:$C$250=Calculations!$E11)*('Water System Inputs'!$L$1:$L$250=AJ11),0))))</f>
        <v/>
      </c>
      <c r="AL11" s="113" t="str" cm="1">
        <f t="array" aca="1" ref="AL11" ca="1">IF(LEN($K11)=0,"",IF(AJ11="None",0,INDEX('Water System Inputs'!$M$1:$M$250,MATCH(1,('Water System Inputs'!$A$1:$A$250=Calculations!$K11)*('Water System Inputs'!$B$1:$B$250=SUBSTITUTE(Calculations!$L11,"*",""))*('Water System Inputs'!$C$1:$C$250=Calculations!$E11)*('Water System Inputs'!$L$1:$L$250=AJ11),0))))</f>
        <v/>
      </c>
      <c r="AM11" s="85" t="str" cm="1">
        <f t="array" aca="1" ref="AM11" ca="1">IF(LEN($K11)=0,"",IF(OR(F11="System Leaks",AND(E11="Urban",F11="Outdoor")),"None",INDEX('Water System Inputs'!$L$1:$L$250,MATCH(1,('Water System Inputs'!$A$1:$A$250=Calculations!$K11)*('Water System Inputs'!$B$1:$B$250=SUBSTITUTE(Calculations!$L11,"*",""))*('Water System Inputs'!$C$1:$C$250=Calculations!$E11)*('Water System Inputs'!$D$1:$D$250=Calculations!AM$3),0))))</f>
        <v/>
      </c>
      <c r="AN11" s="113" t="str" cm="1">
        <f t="array" aca="1" ref="AN11" ca="1">IF(LEN($K11)=0,"",IF(AM11="None",0,INDEX('Water System Inputs'!$N$1:$N$250,MATCH(1,('Water System Inputs'!$A$1:$A$250=Calculations!$K11)*('Water System Inputs'!$B$1:$B$250=SUBSTITUTE(Calculations!$L11,"*",""))*('Water System Inputs'!$C$1:$C$250=Calculations!$E11)*('Water System Inputs'!$L$1:$L$250=AM11),0))))</f>
        <v/>
      </c>
      <c r="AO11" s="113" t="str" cm="1">
        <f t="array" aca="1" ref="AO11" ca="1">IF(LEN($K11)=0,"",IF(AM11="None",0,INDEX('Water System Inputs'!$M$1:$M$250,MATCH(1,('Water System Inputs'!$A$1:$A$250=Calculations!$K11)*('Water System Inputs'!$B$1:$B$250=SUBSTITUTE(Calculations!$L11,"*",""))*('Water System Inputs'!$C$1:$C$250=Calculations!$E11)*('Water System Inputs'!$L$1:$L$250=AM11),0))))</f>
        <v/>
      </c>
      <c r="AP11" s="114" t="str">
        <f t="shared" ca="1" si="3"/>
        <v/>
      </c>
      <c r="AQ11" s="114" t="str">
        <f t="shared" ca="1" si="4"/>
        <v/>
      </c>
      <c r="AR11" s="114" t="str">
        <f t="shared" ca="1" si="5"/>
        <v/>
      </c>
      <c r="AS11" s="114" t="str" cm="1">
        <f t="array" aca="1" ref="AS11" ca="1">IF(LEN($K11)=0,"",IF($C11&gt;ResourceBalanceYear,AP11,IF(SUM($C11:$D11)&lt;ResourceBalanceYear,W11,((ResourceBalanceYear-$C11)*W11+(SUM($C11:$D11)-ResourceBalanceYear)*AP11)/$D11)))</f>
        <v/>
      </c>
      <c r="AT11" s="114" t="str" cm="1">
        <f t="array" aca="1" ref="AT11" ca="1">IF(LEN($K11)=0,"",IF($C11&gt;ResourceBalanceYear,AQ11,IF(SUM($C11:$D11)&lt;ResourceBalanceYear,X11,((ResourceBalanceYear-$C11)*X11+(SUM($C11:$D11)-ResourceBalanceYear)*AQ11)/$D11)))</f>
        <v/>
      </c>
      <c r="AU11" s="114" t="str" cm="1">
        <f t="array" aca="1" ref="AU11" ca="1">IF(LEN($K11)=0,"",IF($C11&gt;ResourceBalanceYear,AR11,IF(SUM($C11:$D11)&lt;ResourceBalanceYear,Y11,((ResourceBalanceYear-$C11)*Y11+(SUM($C11:$D11)-ResourceBalanceYear)*AR11)/$D11)))</f>
        <v/>
      </c>
      <c r="AV11" s="136" t="str" cm="1">
        <f t="array" aca="1" ref="AV11" ca="1">IFERROR(IF(LEN($K11)=0,"",IF(AND(ResourceBalanceYear&lt;&gt;'Water System Inputs'!$E$5,ISERROR(FIND("*",_xlfn.TEXTJOIN(,TRUE,L11:AO11))&gt;0)),"Resource Balance Year has been changed by user",IF(AND(ResourceBalanceYear='Water System Inputs'!$E$5,FIND("*",_xlfn.TEXTJOIN(,TRUE,L11:AO11))&gt;0),"Marginal Energy calculations contain user overrides",IF(AND(ResourceBalanceYear&lt;&gt;'Water System Inputs'!$E$5,FIND("*",_xlfn.TEXTJOIN(,TRUE,L11:AO11))&gt;0),"Resource Balance Year has been changed by user; Marginal Energy calculations contain user overrides","")))),"")</f>
        <v/>
      </c>
      <c r="AW11" s="6" t="str" cm="1">
        <f t="array" aca="1" ref="AW11" ca="1">IFERROR(IF(LEN($K11)=0,"",IF(ResourceBalanceYear&lt;&gt;'Water System Inputs'!$E$5,"Resource Balance Year has been changed by user","")),"")</f>
        <v/>
      </c>
      <c r="AX11" s="6" t="str">
        <f t="shared" ca="1" si="6"/>
        <v/>
      </c>
      <c r="AY11" s="6" t="str">
        <f t="shared" ca="1" si="7"/>
        <v/>
      </c>
    </row>
    <row r="12" spans="1:51" x14ac:dyDescent="0.25">
      <c r="A12" s="85" t="str" cm="1">
        <f t="array" aca="1" ref="A12" ca="1">IF(ISBLANK(INDIRECT("'Measure Inputs'!C"&amp;ROW()+8)),"",INDIRECT("'Measure Inputs'!C"&amp;ROW()+8))</f>
        <v/>
      </c>
      <c r="B12" s="85" t="str" cm="1">
        <f t="array" aca="1" ref="B12" ca="1">IF(ISBLANK(INDIRECT("'Measure Inputs'!D"&amp;ROW()+8)),"",INDIRECT("'Measure Inputs'!D"&amp;ROW()+8))</f>
        <v/>
      </c>
      <c r="C12" s="85" t="str" cm="1">
        <f t="array" aca="1" ref="C12" ca="1">IF(ISBLANK(INDIRECT("'Measure Inputs'!F"&amp;ROW()+8)),"",INDIRECT("'Measure Inputs'!F"&amp;ROW()+8))</f>
        <v/>
      </c>
      <c r="D12" s="114" t="str" cm="1">
        <f t="array" aca="1" ref="D12" ca="1">IF(ISBLANK(INDIRECT("'Measure Inputs'!G"&amp;ROW()+8)),"",INDIRECT("'Measure Inputs'!G"&amp;ROW()+8))</f>
        <v/>
      </c>
      <c r="E12" s="85" t="str" cm="1">
        <f t="array" aca="1" ref="E12" ca="1">IF(ISBLANK(INDIRECT("'Measure Inputs'!H"&amp;ROW()+8)),"",INDIRECT("'Measure Inputs'!H"&amp;ROW()+8))</f>
        <v/>
      </c>
      <c r="F12" s="85" t="str" cm="1">
        <f t="array" aca="1" ref="F12" ca="1">IF(ISBLANK(INDIRECT("'Measure Inputs'!I"&amp;ROW()+8)),"",INDIRECT("'Measure Inputs'!I"&amp;ROW()+8))</f>
        <v/>
      </c>
      <c r="G12" s="114" t="str" cm="1">
        <f t="array" aca="1" ref="G12" ca="1">IF(ISBLANK(INDIRECT("'Measure Inputs'!J"&amp;ROW()+8)),"",INDIRECT("'Measure Inputs'!J"&amp;ROW()+8))</f>
        <v/>
      </c>
      <c r="H12" s="85" t="str" cm="1">
        <f t="array" aca="1" ref="H12" ca="1">IF(ISBLANK(INDIRECT("'Measure Inputs'!K"&amp;ROW()+8)),"",INDIRECT("'Measure Inputs'!K"&amp;ROW()+8))</f>
        <v/>
      </c>
      <c r="I12" s="114" t="str" cm="1">
        <f t="array" aca="1" ref="I12" ca="1">IF(ISBLANK(INDIRECT("'Measure Inputs'!L"&amp;ROW()+8)),"",INDIRECT("'Measure Inputs'!L"&amp;ROW()+8))</f>
        <v/>
      </c>
      <c r="J12" s="114" t="str">
        <f ca="1">IF(LEN(I12)=0,"",I12*'Default Values'!$B$91)</f>
        <v/>
      </c>
      <c r="K12" s="85" t="str" cm="1">
        <f t="array" aca="1" ref="K12" ca="1">IF(ISBLANK(INDIRECT("'Measure Inputs'!E"&amp;ROW()+8)),"",INDIRECT("'Measure Inputs'!E"&amp;ROW()+8))</f>
        <v/>
      </c>
      <c r="L12" s="85" t="str">
        <f ca="1">IF(LEN($K12)=0,"",OFFSET(INDEX('Water System Inputs'!$L:$L,MATCH($K12,'Water System Inputs'!$E:$E,0)),2,0))</f>
        <v/>
      </c>
      <c r="M12" s="114" t="str" cm="1">
        <f t="array" aca="1" ref="M12" ca="1">IF(LEN($K12)=0,"",INDEX('Historical Mix'!$H$17:$H$217,MATCH(1,('Historical Mix'!$A$17:$A$217=Calculations!$E12)*('Historical Mix'!$B$17:$B$217=Calculations!$K12),0)))</f>
        <v/>
      </c>
      <c r="N12" s="114" t="str" cm="1">
        <f t="array" aca="1" ref="N12" ca="1">IF(LEN($K12)=0,"",INDEX('Historical Mix'!$I$17:$I$217,MATCH(1,('Historical Mix'!$A$17:$A$217=Calculations!$E12)*('Historical Mix'!$B$17:$B$217=Calculations!$K12),0)))</f>
        <v/>
      </c>
      <c r="O12" s="114" t="str" cm="1">
        <f t="array" aca="1" ref="O12" ca="1">IF(LEN($K12)=0,"",INDEX('Historical Mix'!$M$17:$M$217,MATCH(1,('Historical Mix'!$A$17:$A$217=Calculations!$E12)*('Historical Mix'!$B$17:$B$217=Calculations!$K12),0)))</f>
        <v/>
      </c>
      <c r="P12" s="114" t="str" cm="1">
        <f t="array" aca="1" ref="P12" ca="1">IF(LEN($K12)=0,"",INDEX('Historical Mix'!$N$17:$N$217,MATCH(1,('Historical Mix'!$A$17:$A$217=Calculations!$E12)*('Historical Mix'!$B$17:$B$217=Calculations!$K12),0)))</f>
        <v/>
      </c>
      <c r="Q12" s="114" t="str" cm="1">
        <f t="array" aca="1" ref="Q12" ca="1">IF(LEN($K12)=0,"",INDEX('Historical Mix'!$S$17:$S$217,MATCH(1,('Historical Mix'!$A$17:$A$217=Calculations!$E12)*('Historical Mix'!$B$17:$B$217=Calculations!$K12),0)))</f>
        <v/>
      </c>
      <c r="R12" s="114" t="str" cm="1">
        <f t="array" aca="1" ref="R12" ca="1">IF(LEN($K12)=0,"",INDEX('Historical Mix'!$T$17:$T$217,MATCH(1,('Historical Mix'!$A$17:$A$217=Calculations!$E12)*('Historical Mix'!$B$17:$B$217=Calculations!$K12),0)))</f>
        <v/>
      </c>
      <c r="S12" s="114" t="str" cm="1">
        <f t="array" aca="1" ref="S12" ca="1">IF(LEN($K12)=0,"",IF(OR(F12="System Leaks",AND(E12="Urban",F12="Outdoor")),0,INDEX('Historical Mix'!$X$17:$X$217,MATCH(1,('Historical Mix'!$A$17:$A$217=Calculations!$E12)*('Historical Mix'!$B$17:$B$217=Calculations!$K12),0))))</f>
        <v/>
      </c>
      <c r="T12" s="114" t="str" cm="1">
        <f t="array" aca="1" ref="T12" ca="1">IF(LEN($K12)=0,"",IF(OR(F12="System Leaks",AND(E12="Urban",F12="Outdoor")),0,INDEX('Historical Mix'!$Y$17:$Y$217,MATCH(1,('Historical Mix'!$A$17:$A$217=Calculations!$E12)*('Historical Mix'!$B$17:$B$217=Calculations!$K12),0))))</f>
        <v/>
      </c>
      <c r="U12" s="114" t="str" cm="1">
        <f t="array" aca="1" ref="U12" ca="1">IF(LEN($K12)=0,"",IF(OR(F12="System Leaks",AND(E12="Urban",F12="Outdoor")),0,INDEX('Historical Mix'!$AC$17:$AC$217,MATCH(1,('Historical Mix'!$A$17:$A$217=Calculations!$E12)*('Historical Mix'!$B$17:$B$217=Calculations!$K12),0))))</f>
        <v/>
      </c>
      <c r="V12" s="114" t="str" cm="1">
        <f t="array" aca="1" ref="V12" ca="1">IF(LEN($K12)=0,"",IF(OR(F12="System Leaks",AND(E12="Urban",F12="Outdoor")),0,INDEX('Historical Mix'!$AD$17:$AD$217,MATCH(1,('Historical Mix'!$A$17:$A$217=Calculations!$E12)*('Historical Mix'!$B$17:$B$217=Calculations!$K12),0))))</f>
        <v/>
      </c>
      <c r="W12" s="114" t="str">
        <f t="shared" ca="1" si="0"/>
        <v/>
      </c>
      <c r="X12" s="114" t="str">
        <f t="shared" ca="1" si="1"/>
        <v/>
      </c>
      <c r="Y12" s="114" t="str">
        <f t="shared" ca="1" si="2"/>
        <v/>
      </c>
      <c r="Z12" s="85" t="str" cm="1">
        <f t="array" aca="1" ref="Z12" ca="1">IF(LEN($K12)=0,"",INDEX('Water System Inputs'!$L$1:$L$250,MATCH(1,('Water System Inputs'!$A$1:$A$250=Calculations!$K12)*('Water System Inputs'!$B$1:$B$250=SUBSTITUTE(Calculations!$L12,"*",""))*('Water System Inputs'!$C$1:$C$250=Calculations!$E12)*('Water System Inputs'!$D$1:$D$250=Calculations!Z$3),0)))</f>
        <v/>
      </c>
      <c r="AA12" s="113" t="str" cm="1">
        <f t="array" aca="1" ref="AA12" ca="1">IF(LEN($K12)=0,"",INDEX('Water System Inputs'!$N$1:$N$250,MATCH(1,('Water System Inputs'!$A$1:$A$250=Calculations!$K12)*('Water System Inputs'!$B$1:$B$250=SUBSTITUTE(Calculations!$L12,"*",""))*('Water System Inputs'!$C$1:$C$250=Calculations!$E12)*('Water System Inputs'!$L$1:$L$250=Z12),0)))</f>
        <v/>
      </c>
      <c r="AB12" s="113" t="str" cm="1">
        <f t="array" aca="1" ref="AB12" ca="1">IF(LEN($K12)=0,"",INDEX('Water System Inputs'!$M$1:$M$250,MATCH(1,('Water System Inputs'!$A$1:$A$250=Calculations!$K12)*('Water System Inputs'!$B$1:$B$250=SUBSTITUTE(Calculations!$L12,"*",""))*('Water System Inputs'!$C$1:$C$250=Calculations!$E12)*('Water System Inputs'!$L$1:$L$250=Z12),0)))</f>
        <v/>
      </c>
      <c r="AC12" s="85" t="str" cm="1">
        <f t="array" aca="1" ref="AC12" ca="1">IF(LEN($K12)=0,"",INDEX('Water System Inputs'!$L$1:$L$250,MATCH(1,('Water System Inputs'!$A$1:$A$250=Calculations!$K12)*('Water System Inputs'!$B$1:$B$250=SUBSTITUTE(Calculations!$L12,"*",""))*('Water System Inputs'!$C$1:$C$250=Calculations!$E12)*('Water System Inputs'!$D$1:$D$250=Calculations!AC$3),0)))</f>
        <v/>
      </c>
      <c r="AD12" s="113" t="str" cm="1">
        <f t="array" aca="1" ref="AD12" ca="1">IF(LEN($K12)=0,"",INDEX('Water System Inputs'!$N$1:$N$250,MATCH(1,('Water System Inputs'!$A$1:$A$250=Calculations!$K12)*('Water System Inputs'!$B$1:$B$250=SUBSTITUTE(Calculations!$L12,"*",""))*('Water System Inputs'!$C$1:$C$250=Calculations!$E12)*('Water System Inputs'!$L$1:$L$250=AC12),0)))</f>
        <v/>
      </c>
      <c r="AE12" s="113" t="str" cm="1">
        <f t="array" aca="1" ref="AE12" ca="1">IF(LEN($K12)=0,"",INDEX('Water System Inputs'!$M$1:$M$250,MATCH(1,('Water System Inputs'!$A$1:$A$250=Calculations!$K12)*('Water System Inputs'!$B$1:$B$250=SUBSTITUTE(Calculations!$L12,"*",""))*('Water System Inputs'!$C$1:$C$250=Calculations!$E12)*('Water System Inputs'!$L$1:$L$250=AC12),0)))</f>
        <v/>
      </c>
      <c r="AF12" s="85" t="str" cm="1">
        <f t="array" aca="1" ref="AF12" ca="1">IF(LEN($K12)=0,"",INDEX('Water System Inputs'!$L$1:$L$250,MATCH(1,('Water System Inputs'!$A$1:$A$250=Calculations!$K12)*('Water System Inputs'!$B$1:$B$250=SUBSTITUTE(Calculations!$L12,"*",""))*('Water System Inputs'!$C$1:$C$250=Calculations!$E12)*('Water System Inputs'!$D$1:$D$250=Calculations!AF$3),0)))</f>
        <v/>
      </c>
      <c r="AG12" s="85" t="str" cm="1">
        <f t="array" aca="1" ref="AG12" ca="1">IF(OR(LEN($K12)=0,AF12&lt;&gt;"Urban Potable Distribution"),"",INDEX('Water System Inputs'!$L$1:$L$250,MATCH(1,('Water System Inputs'!$A$1:$A$250=Calculations!$K12)*('Water System Inputs'!$B$1:$B$250=SUBSTITUTE(Calculations!$L12,"*",""))*('Water System Inputs'!$C$1:$C$250=Calculations!$E12)*('Water System Inputs'!$D$1:$D$250=Calculations!AG$3),0)))</f>
        <v/>
      </c>
      <c r="AH12" s="113" t="str" cm="1">
        <f t="array" aca="1" ref="AH12" ca="1">IF(LEN($K12)=0,"",INDEX('Water System Inputs'!$N$1:$N$250,MATCH(1,('Water System Inputs'!$A$1:$A$250=Calculations!$K12)*('Water System Inputs'!$B$1:$B$250=SUBSTITUTE(Calculations!$L12,"*",""))*('Water System Inputs'!$C$1:$C$250=Calculations!$E12)*('Water System Inputs'!$L$1:$L$250=AF12),0)))</f>
        <v/>
      </c>
      <c r="AI12" s="113" t="str" cm="1">
        <f t="array" aca="1" ref="AI12" ca="1">IF(LEN($K12)=0,"",INDEX('Water System Inputs'!$M$1:$M$250,MATCH(1,('Water System Inputs'!$A$1:$A$250=Calculations!$K12)*('Water System Inputs'!$B$1:$B$250=SUBSTITUTE(Calculations!$L12,"*",""))*('Water System Inputs'!$C$1:$C$250=Calculations!$E12)*('Water System Inputs'!$L$1:$L$250=AF12),0)))</f>
        <v/>
      </c>
      <c r="AJ12" s="85" t="str" cm="1">
        <f t="array" aca="1" ref="AJ12" ca="1">IF(LEN($K12)=0,"",IF(OR(F12="System Leaks",AND(E12="Urban",F12="Outdoor")),"None",INDEX('Water System Inputs'!$L$1:$L$250,MATCH(1,('Water System Inputs'!$A$1:$A$250=Calculations!$K12)*('Water System Inputs'!$B$1:$B$250=SUBSTITUTE(Calculations!$L12,"*",""))*('Water System Inputs'!$C$1:$C$250=Calculations!$E12)*('Water System Inputs'!$D$1:$D$250=Calculations!AJ$3),0))))</f>
        <v/>
      </c>
      <c r="AK12" s="113" t="str" cm="1">
        <f t="array" aca="1" ref="AK12" ca="1">IF(LEN($K12)=0,"",IF(AJ12="None",0,INDEX('Water System Inputs'!$N$1:$N$250,MATCH(1,('Water System Inputs'!$A$1:$A$250=Calculations!$K12)*('Water System Inputs'!$B$1:$B$250=SUBSTITUTE(Calculations!$L12,"*",""))*('Water System Inputs'!$C$1:$C$250=Calculations!$E12)*('Water System Inputs'!$L$1:$L$250=AJ12),0))))</f>
        <v/>
      </c>
      <c r="AL12" s="113" t="str" cm="1">
        <f t="array" aca="1" ref="AL12" ca="1">IF(LEN($K12)=0,"",IF(AJ12="None",0,INDEX('Water System Inputs'!$M$1:$M$250,MATCH(1,('Water System Inputs'!$A$1:$A$250=Calculations!$K12)*('Water System Inputs'!$B$1:$B$250=SUBSTITUTE(Calculations!$L12,"*",""))*('Water System Inputs'!$C$1:$C$250=Calculations!$E12)*('Water System Inputs'!$L$1:$L$250=AJ12),0))))</f>
        <v/>
      </c>
      <c r="AM12" s="85" t="str" cm="1">
        <f t="array" aca="1" ref="AM12" ca="1">IF(LEN($K12)=0,"",IF(OR(F12="System Leaks",AND(E12="Urban",F12="Outdoor")),"None",INDEX('Water System Inputs'!$L$1:$L$250,MATCH(1,('Water System Inputs'!$A$1:$A$250=Calculations!$K12)*('Water System Inputs'!$B$1:$B$250=SUBSTITUTE(Calculations!$L12,"*",""))*('Water System Inputs'!$C$1:$C$250=Calculations!$E12)*('Water System Inputs'!$D$1:$D$250=Calculations!AM$3),0))))</f>
        <v/>
      </c>
      <c r="AN12" s="113" t="str" cm="1">
        <f t="array" aca="1" ref="AN12" ca="1">IF(LEN($K12)=0,"",IF(AM12="None",0,INDEX('Water System Inputs'!$N$1:$N$250,MATCH(1,('Water System Inputs'!$A$1:$A$250=Calculations!$K12)*('Water System Inputs'!$B$1:$B$250=SUBSTITUTE(Calculations!$L12,"*",""))*('Water System Inputs'!$C$1:$C$250=Calculations!$E12)*('Water System Inputs'!$L$1:$L$250=AM12),0))))</f>
        <v/>
      </c>
      <c r="AO12" s="113" t="str" cm="1">
        <f t="array" aca="1" ref="AO12" ca="1">IF(LEN($K12)=0,"",IF(AM12="None",0,INDEX('Water System Inputs'!$M$1:$M$250,MATCH(1,('Water System Inputs'!$A$1:$A$250=Calculations!$K12)*('Water System Inputs'!$B$1:$B$250=SUBSTITUTE(Calculations!$L12,"*",""))*('Water System Inputs'!$C$1:$C$250=Calculations!$E12)*('Water System Inputs'!$L$1:$L$250=AM12),0))))</f>
        <v/>
      </c>
      <c r="AP12" s="114" t="str">
        <f t="shared" ca="1" si="3"/>
        <v/>
      </c>
      <c r="AQ12" s="114" t="str">
        <f t="shared" ca="1" si="4"/>
        <v/>
      </c>
      <c r="AR12" s="114" t="str">
        <f t="shared" ca="1" si="5"/>
        <v/>
      </c>
      <c r="AS12" s="114" t="str" cm="1">
        <f t="array" aca="1" ref="AS12" ca="1">IF(LEN($K12)=0,"",IF($C12&gt;ResourceBalanceYear,AP12,IF(SUM($C12:$D12)&lt;ResourceBalanceYear,W12,((ResourceBalanceYear-$C12)*W12+(SUM($C12:$D12)-ResourceBalanceYear)*AP12)/$D12)))</f>
        <v/>
      </c>
      <c r="AT12" s="114" t="str" cm="1">
        <f t="array" aca="1" ref="AT12" ca="1">IF(LEN($K12)=0,"",IF($C12&gt;ResourceBalanceYear,AQ12,IF(SUM($C12:$D12)&lt;ResourceBalanceYear,X12,((ResourceBalanceYear-$C12)*X12+(SUM($C12:$D12)-ResourceBalanceYear)*AQ12)/$D12)))</f>
        <v/>
      </c>
      <c r="AU12" s="114" t="str" cm="1">
        <f t="array" aca="1" ref="AU12" ca="1">IF(LEN($K12)=0,"",IF($C12&gt;ResourceBalanceYear,AR12,IF(SUM($C12:$D12)&lt;ResourceBalanceYear,Y12,((ResourceBalanceYear-$C12)*Y12+(SUM($C12:$D12)-ResourceBalanceYear)*AR12)/$D12)))</f>
        <v/>
      </c>
      <c r="AV12" s="136" t="str" cm="1">
        <f t="array" aca="1" ref="AV12" ca="1">IFERROR(IF(LEN($K12)=0,"",IF(AND(ResourceBalanceYear&lt;&gt;'Water System Inputs'!$E$5,ISERROR(FIND("*",_xlfn.TEXTJOIN(,TRUE,L12:AO12))&gt;0)),"Resource Balance Year has been changed by user",IF(AND(ResourceBalanceYear='Water System Inputs'!$E$5,FIND("*",_xlfn.TEXTJOIN(,TRUE,L12:AO12))&gt;0),"Marginal Energy calculations contain user overrides",IF(AND(ResourceBalanceYear&lt;&gt;'Water System Inputs'!$E$5,FIND("*",_xlfn.TEXTJOIN(,TRUE,L12:AO12))&gt;0),"Resource Balance Year has been changed by user; Marginal Energy calculations contain user overrides","")))),"")</f>
        <v/>
      </c>
      <c r="AW12" s="6" t="str" cm="1">
        <f t="array" aca="1" ref="AW12" ca="1">IFERROR(IF(LEN($K12)=0,"",IF(ResourceBalanceYear&lt;&gt;'Water System Inputs'!$E$5,"Resource Balance Year has been changed by user","")),"")</f>
        <v/>
      </c>
      <c r="AX12" s="6" t="str">
        <f t="shared" ca="1" si="6"/>
        <v/>
      </c>
      <c r="AY12" s="6" t="str">
        <f t="shared" ca="1" si="7"/>
        <v/>
      </c>
    </row>
    <row r="13" spans="1:51" x14ac:dyDescent="0.25">
      <c r="A13" s="85" t="str" cm="1">
        <f t="array" aca="1" ref="A13" ca="1">IF(ISBLANK(INDIRECT("'Measure Inputs'!C"&amp;ROW()+8)),"",INDIRECT("'Measure Inputs'!C"&amp;ROW()+8))</f>
        <v/>
      </c>
      <c r="B13" s="85" t="str" cm="1">
        <f t="array" aca="1" ref="B13" ca="1">IF(ISBLANK(INDIRECT("'Measure Inputs'!D"&amp;ROW()+8)),"",INDIRECT("'Measure Inputs'!D"&amp;ROW()+8))</f>
        <v/>
      </c>
      <c r="C13" s="85" t="str" cm="1">
        <f t="array" aca="1" ref="C13" ca="1">IF(ISBLANK(INDIRECT("'Measure Inputs'!F"&amp;ROW()+8)),"",INDIRECT("'Measure Inputs'!F"&amp;ROW()+8))</f>
        <v/>
      </c>
      <c r="D13" s="114" t="str" cm="1">
        <f t="array" aca="1" ref="D13" ca="1">IF(ISBLANK(INDIRECT("'Measure Inputs'!G"&amp;ROW()+8)),"",INDIRECT("'Measure Inputs'!G"&amp;ROW()+8))</f>
        <v/>
      </c>
      <c r="E13" s="85" t="str" cm="1">
        <f t="array" aca="1" ref="E13" ca="1">IF(ISBLANK(INDIRECT("'Measure Inputs'!H"&amp;ROW()+8)),"",INDIRECT("'Measure Inputs'!H"&amp;ROW()+8))</f>
        <v/>
      </c>
      <c r="F13" s="85" t="str" cm="1">
        <f t="array" aca="1" ref="F13" ca="1">IF(ISBLANK(INDIRECT("'Measure Inputs'!I"&amp;ROW()+8)),"",INDIRECT("'Measure Inputs'!I"&amp;ROW()+8))</f>
        <v/>
      </c>
      <c r="G13" s="114" t="str" cm="1">
        <f t="array" aca="1" ref="G13" ca="1">IF(ISBLANK(INDIRECT("'Measure Inputs'!J"&amp;ROW()+8)),"",INDIRECT("'Measure Inputs'!J"&amp;ROW()+8))</f>
        <v/>
      </c>
      <c r="H13" s="85" t="str" cm="1">
        <f t="array" aca="1" ref="H13" ca="1">IF(ISBLANK(INDIRECT("'Measure Inputs'!K"&amp;ROW()+8)),"",INDIRECT("'Measure Inputs'!K"&amp;ROW()+8))</f>
        <v/>
      </c>
      <c r="I13" s="114" t="str" cm="1">
        <f t="array" aca="1" ref="I13" ca="1">IF(ISBLANK(INDIRECT("'Measure Inputs'!L"&amp;ROW()+8)),"",INDIRECT("'Measure Inputs'!L"&amp;ROW()+8))</f>
        <v/>
      </c>
      <c r="J13" s="114" t="str">
        <f ca="1">IF(LEN(I13)=0,"",I13*'Default Values'!$B$91)</f>
        <v/>
      </c>
      <c r="K13" s="85" t="str" cm="1">
        <f t="array" aca="1" ref="K13" ca="1">IF(ISBLANK(INDIRECT("'Measure Inputs'!E"&amp;ROW()+8)),"",INDIRECT("'Measure Inputs'!E"&amp;ROW()+8))</f>
        <v/>
      </c>
      <c r="L13" s="85" t="str">
        <f ca="1">IF(LEN($K13)=0,"",OFFSET(INDEX('Water System Inputs'!$L:$L,MATCH($K13,'Water System Inputs'!$E:$E,0)),2,0))</f>
        <v/>
      </c>
      <c r="M13" s="114" t="str" cm="1">
        <f t="array" aca="1" ref="M13" ca="1">IF(LEN($K13)=0,"",INDEX('Historical Mix'!$H$17:$H$217,MATCH(1,('Historical Mix'!$A$17:$A$217=Calculations!$E13)*('Historical Mix'!$B$17:$B$217=Calculations!$K13),0)))</f>
        <v/>
      </c>
      <c r="N13" s="114" t="str" cm="1">
        <f t="array" aca="1" ref="N13" ca="1">IF(LEN($K13)=0,"",INDEX('Historical Mix'!$I$17:$I$217,MATCH(1,('Historical Mix'!$A$17:$A$217=Calculations!$E13)*('Historical Mix'!$B$17:$B$217=Calculations!$K13),0)))</f>
        <v/>
      </c>
      <c r="O13" s="114" t="str" cm="1">
        <f t="array" aca="1" ref="O13" ca="1">IF(LEN($K13)=0,"",INDEX('Historical Mix'!$M$17:$M$217,MATCH(1,('Historical Mix'!$A$17:$A$217=Calculations!$E13)*('Historical Mix'!$B$17:$B$217=Calculations!$K13),0)))</f>
        <v/>
      </c>
      <c r="P13" s="114" t="str" cm="1">
        <f t="array" aca="1" ref="P13" ca="1">IF(LEN($K13)=0,"",INDEX('Historical Mix'!$N$17:$N$217,MATCH(1,('Historical Mix'!$A$17:$A$217=Calculations!$E13)*('Historical Mix'!$B$17:$B$217=Calculations!$K13),0)))</f>
        <v/>
      </c>
      <c r="Q13" s="114" t="str" cm="1">
        <f t="array" aca="1" ref="Q13" ca="1">IF(LEN($K13)=0,"",INDEX('Historical Mix'!$S$17:$S$217,MATCH(1,('Historical Mix'!$A$17:$A$217=Calculations!$E13)*('Historical Mix'!$B$17:$B$217=Calculations!$K13),0)))</f>
        <v/>
      </c>
      <c r="R13" s="114" t="str" cm="1">
        <f t="array" aca="1" ref="R13" ca="1">IF(LEN($K13)=0,"",INDEX('Historical Mix'!$T$17:$T$217,MATCH(1,('Historical Mix'!$A$17:$A$217=Calculations!$E13)*('Historical Mix'!$B$17:$B$217=Calculations!$K13),0)))</f>
        <v/>
      </c>
      <c r="S13" s="114" t="str" cm="1">
        <f t="array" aca="1" ref="S13" ca="1">IF(LEN($K13)=0,"",IF(OR(F13="System Leaks",AND(E13="Urban",F13="Outdoor")),0,INDEX('Historical Mix'!$X$17:$X$217,MATCH(1,('Historical Mix'!$A$17:$A$217=Calculations!$E13)*('Historical Mix'!$B$17:$B$217=Calculations!$K13),0))))</f>
        <v/>
      </c>
      <c r="T13" s="114" t="str" cm="1">
        <f t="array" aca="1" ref="T13" ca="1">IF(LEN($K13)=0,"",IF(OR(F13="System Leaks",AND(E13="Urban",F13="Outdoor")),0,INDEX('Historical Mix'!$Y$17:$Y$217,MATCH(1,('Historical Mix'!$A$17:$A$217=Calculations!$E13)*('Historical Mix'!$B$17:$B$217=Calculations!$K13),0))))</f>
        <v/>
      </c>
      <c r="U13" s="114" t="str" cm="1">
        <f t="array" aca="1" ref="U13" ca="1">IF(LEN($K13)=0,"",IF(OR(F13="System Leaks",AND(E13="Urban",F13="Outdoor")),0,INDEX('Historical Mix'!$AC$17:$AC$217,MATCH(1,('Historical Mix'!$A$17:$A$217=Calculations!$E13)*('Historical Mix'!$B$17:$B$217=Calculations!$K13),0))))</f>
        <v/>
      </c>
      <c r="V13" s="114" t="str" cm="1">
        <f t="array" aca="1" ref="V13" ca="1">IF(LEN($K13)=0,"",IF(OR(F13="System Leaks",AND(E13="Urban",F13="Outdoor")),0,INDEX('Historical Mix'!$AD$17:$AD$217,MATCH(1,('Historical Mix'!$A$17:$A$217=Calculations!$E13)*('Historical Mix'!$B$17:$B$217=Calculations!$K13),0))))</f>
        <v/>
      </c>
      <c r="W13" s="114" t="str">
        <f t="shared" ca="1" si="0"/>
        <v/>
      </c>
      <c r="X13" s="114" t="str">
        <f t="shared" ca="1" si="1"/>
        <v/>
      </c>
      <c r="Y13" s="114" t="str">
        <f t="shared" ca="1" si="2"/>
        <v/>
      </c>
      <c r="Z13" s="85" t="str" cm="1">
        <f t="array" aca="1" ref="Z13" ca="1">IF(LEN($K13)=0,"",INDEX('Water System Inputs'!$L$1:$L$250,MATCH(1,('Water System Inputs'!$A$1:$A$250=Calculations!$K13)*('Water System Inputs'!$B$1:$B$250=SUBSTITUTE(Calculations!$L13,"*",""))*('Water System Inputs'!$C$1:$C$250=Calculations!$E13)*('Water System Inputs'!$D$1:$D$250=Calculations!Z$3),0)))</f>
        <v/>
      </c>
      <c r="AA13" s="113" t="str" cm="1">
        <f t="array" aca="1" ref="AA13" ca="1">IF(LEN($K13)=0,"",INDEX('Water System Inputs'!$N$1:$N$250,MATCH(1,('Water System Inputs'!$A$1:$A$250=Calculations!$K13)*('Water System Inputs'!$B$1:$B$250=SUBSTITUTE(Calculations!$L13,"*",""))*('Water System Inputs'!$C$1:$C$250=Calculations!$E13)*('Water System Inputs'!$L$1:$L$250=Z13),0)))</f>
        <v/>
      </c>
      <c r="AB13" s="113" t="str" cm="1">
        <f t="array" aca="1" ref="AB13" ca="1">IF(LEN($K13)=0,"",INDEX('Water System Inputs'!$M$1:$M$250,MATCH(1,('Water System Inputs'!$A$1:$A$250=Calculations!$K13)*('Water System Inputs'!$B$1:$B$250=SUBSTITUTE(Calculations!$L13,"*",""))*('Water System Inputs'!$C$1:$C$250=Calculations!$E13)*('Water System Inputs'!$L$1:$L$250=Z13),0)))</f>
        <v/>
      </c>
      <c r="AC13" s="85" t="str" cm="1">
        <f t="array" aca="1" ref="AC13" ca="1">IF(LEN($K13)=0,"",INDEX('Water System Inputs'!$L$1:$L$250,MATCH(1,('Water System Inputs'!$A$1:$A$250=Calculations!$K13)*('Water System Inputs'!$B$1:$B$250=SUBSTITUTE(Calculations!$L13,"*",""))*('Water System Inputs'!$C$1:$C$250=Calculations!$E13)*('Water System Inputs'!$D$1:$D$250=Calculations!AC$3),0)))</f>
        <v/>
      </c>
      <c r="AD13" s="113" t="str" cm="1">
        <f t="array" aca="1" ref="AD13" ca="1">IF(LEN($K13)=0,"",INDEX('Water System Inputs'!$N$1:$N$250,MATCH(1,('Water System Inputs'!$A$1:$A$250=Calculations!$K13)*('Water System Inputs'!$B$1:$B$250=SUBSTITUTE(Calculations!$L13,"*",""))*('Water System Inputs'!$C$1:$C$250=Calculations!$E13)*('Water System Inputs'!$L$1:$L$250=AC13),0)))</f>
        <v/>
      </c>
      <c r="AE13" s="113" t="str" cm="1">
        <f t="array" aca="1" ref="AE13" ca="1">IF(LEN($K13)=0,"",INDEX('Water System Inputs'!$M$1:$M$250,MATCH(1,('Water System Inputs'!$A$1:$A$250=Calculations!$K13)*('Water System Inputs'!$B$1:$B$250=SUBSTITUTE(Calculations!$L13,"*",""))*('Water System Inputs'!$C$1:$C$250=Calculations!$E13)*('Water System Inputs'!$L$1:$L$250=AC13),0)))</f>
        <v/>
      </c>
      <c r="AF13" s="85" t="str" cm="1">
        <f t="array" aca="1" ref="AF13" ca="1">IF(LEN($K13)=0,"",INDEX('Water System Inputs'!$L$1:$L$250,MATCH(1,('Water System Inputs'!$A$1:$A$250=Calculations!$K13)*('Water System Inputs'!$B$1:$B$250=SUBSTITUTE(Calculations!$L13,"*",""))*('Water System Inputs'!$C$1:$C$250=Calculations!$E13)*('Water System Inputs'!$D$1:$D$250=Calculations!AF$3),0)))</f>
        <v/>
      </c>
      <c r="AG13" s="85" t="str" cm="1">
        <f t="array" aca="1" ref="AG13" ca="1">IF(OR(LEN($K13)=0,AF13&lt;&gt;"Urban Potable Distribution"),"",INDEX('Water System Inputs'!$L$1:$L$250,MATCH(1,('Water System Inputs'!$A$1:$A$250=Calculations!$K13)*('Water System Inputs'!$B$1:$B$250=SUBSTITUTE(Calculations!$L13,"*",""))*('Water System Inputs'!$C$1:$C$250=Calculations!$E13)*('Water System Inputs'!$D$1:$D$250=Calculations!AG$3),0)))</f>
        <v/>
      </c>
      <c r="AH13" s="113" t="str" cm="1">
        <f t="array" aca="1" ref="AH13" ca="1">IF(LEN($K13)=0,"",INDEX('Water System Inputs'!$N$1:$N$250,MATCH(1,('Water System Inputs'!$A$1:$A$250=Calculations!$K13)*('Water System Inputs'!$B$1:$B$250=SUBSTITUTE(Calculations!$L13,"*",""))*('Water System Inputs'!$C$1:$C$250=Calculations!$E13)*('Water System Inputs'!$L$1:$L$250=AF13),0)))</f>
        <v/>
      </c>
      <c r="AI13" s="113" t="str" cm="1">
        <f t="array" aca="1" ref="AI13" ca="1">IF(LEN($K13)=0,"",INDEX('Water System Inputs'!$M$1:$M$250,MATCH(1,('Water System Inputs'!$A$1:$A$250=Calculations!$K13)*('Water System Inputs'!$B$1:$B$250=SUBSTITUTE(Calculations!$L13,"*",""))*('Water System Inputs'!$C$1:$C$250=Calculations!$E13)*('Water System Inputs'!$L$1:$L$250=AF13),0)))</f>
        <v/>
      </c>
      <c r="AJ13" s="85" t="str" cm="1">
        <f t="array" aca="1" ref="AJ13" ca="1">IF(LEN($K13)=0,"",IF(OR(F13="System Leaks",AND(E13="Urban",F13="Outdoor")),"None",INDEX('Water System Inputs'!$L$1:$L$250,MATCH(1,('Water System Inputs'!$A$1:$A$250=Calculations!$K13)*('Water System Inputs'!$B$1:$B$250=SUBSTITUTE(Calculations!$L13,"*",""))*('Water System Inputs'!$C$1:$C$250=Calculations!$E13)*('Water System Inputs'!$D$1:$D$250=Calculations!AJ$3),0))))</f>
        <v/>
      </c>
      <c r="AK13" s="113" t="str" cm="1">
        <f t="array" aca="1" ref="AK13" ca="1">IF(LEN($K13)=0,"",IF(AJ13="None",0,INDEX('Water System Inputs'!$N$1:$N$250,MATCH(1,('Water System Inputs'!$A$1:$A$250=Calculations!$K13)*('Water System Inputs'!$B$1:$B$250=SUBSTITUTE(Calculations!$L13,"*",""))*('Water System Inputs'!$C$1:$C$250=Calculations!$E13)*('Water System Inputs'!$L$1:$L$250=AJ13),0))))</f>
        <v/>
      </c>
      <c r="AL13" s="113" t="str" cm="1">
        <f t="array" aca="1" ref="AL13" ca="1">IF(LEN($K13)=0,"",IF(AJ13="None",0,INDEX('Water System Inputs'!$M$1:$M$250,MATCH(1,('Water System Inputs'!$A$1:$A$250=Calculations!$K13)*('Water System Inputs'!$B$1:$B$250=SUBSTITUTE(Calculations!$L13,"*",""))*('Water System Inputs'!$C$1:$C$250=Calculations!$E13)*('Water System Inputs'!$L$1:$L$250=AJ13),0))))</f>
        <v/>
      </c>
      <c r="AM13" s="85" t="str" cm="1">
        <f t="array" aca="1" ref="AM13" ca="1">IF(LEN($K13)=0,"",IF(OR(F13="System Leaks",AND(E13="Urban",F13="Outdoor")),"None",INDEX('Water System Inputs'!$L$1:$L$250,MATCH(1,('Water System Inputs'!$A$1:$A$250=Calculations!$K13)*('Water System Inputs'!$B$1:$B$250=SUBSTITUTE(Calculations!$L13,"*",""))*('Water System Inputs'!$C$1:$C$250=Calculations!$E13)*('Water System Inputs'!$D$1:$D$250=Calculations!AM$3),0))))</f>
        <v/>
      </c>
      <c r="AN13" s="113" t="str" cm="1">
        <f t="array" aca="1" ref="AN13" ca="1">IF(LEN($K13)=0,"",IF(AM13="None",0,INDEX('Water System Inputs'!$N$1:$N$250,MATCH(1,('Water System Inputs'!$A$1:$A$250=Calculations!$K13)*('Water System Inputs'!$B$1:$B$250=SUBSTITUTE(Calculations!$L13,"*",""))*('Water System Inputs'!$C$1:$C$250=Calculations!$E13)*('Water System Inputs'!$L$1:$L$250=AM13),0))))</f>
        <v/>
      </c>
      <c r="AO13" s="113" t="str" cm="1">
        <f t="array" aca="1" ref="AO13" ca="1">IF(LEN($K13)=0,"",IF(AM13="None",0,INDEX('Water System Inputs'!$M$1:$M$250,MATCH(1,('Water System Inputs'!$A$1:$A$250=Calculations!$K13)*('Water System Inputs'!$B$1:$B$250=SUBSTITUTE(Calculations!$L13,"*",""))*('Water System Inputs'!$C$1:$C$250=Calculations!$E13)*('Water System Inputs'!$L$1:$L$250=AM13),0))))</f>
        <v/>
      </c>
      <c r="AP13" s="114" t="str">
        <f t="shared" ca="1" si="3"/>
        <v/>
      </c>
      <c r="AQ13" s="114" t="str">
        <f t="shared" ca="1" si="4"/>
        <v/>
      </c>
      <c r="AR13" s="114" t="str">
        <f t="shared" ca="1" si="5"/>
        <v/>
      </c>
      <c r="AS13" s="114" t="str" cm="1">
        <f t="array" aca="1" ref="AS13" ca="1">IF(LEN($K13)=0,"",IF($C13&gt;ResourceBalanceYear,AP13,IF(SUM($C13:$D13)&lt;ResourceBalanceYear,W13,((ResourceBalanceYear-$C13)*W13+(SUM($C13:$D13)-ResourceBalanceYear)*AP13)/$D13)))</f>
        <v/>
      </c>
      <c r="AT13" s="114" t="str" cm="1">
        <f t="array" aca="1" ref="AT13" ca="1">IF(LEN($K13)=0,"",IF($C13&gt;ResourceBalanceYear,AQ13,IF(SUM($C13:$D13)&lt;ResourceBalanceYear,X13,((ResourceBalanceYear-$C13)*X13+(SUM($C13:$D13)-ResourceBalanceYear)*AQ13)/$D13)))</f>
        <v/>
      </c>
      <c r="AU13" s="114" t="str" cm="1">
        <f t="array" aca="1" ref="AU13" ca="1">IF(LEN($K13)=0,"",IF($C13&gt;ResourceBalanceYear,AR13,IF(SUM($C13:$D13)&lt;ResourceBalanceYear,Y13,((ResourceBalanceYear-$C13)*Y13+(SUM($C13:$D13)-ResourceBalanceYear)*AR13)/$D13)))</f>
        <v/>
      </c>
      <c r="AV13" s="136" t="str" cm="1">
        <f t="array" aca="1" ref="AV13" ca="1">IFERROR(IF(LEN($K13)=0,"",IF(AND(ResourceBalanceYear&lt;&gt;'Water System Inputs'!$E$5,ISERROR(FIND("*",_xlfn.TEXTJOIN(,TRUE,L13:AO13))&gt;0)),"Resource Balance Year has been changed by user",IF(AND(ResourceBalanceYear='Water System Inputs'!$E$5,FIND("*",_xlfn.TEXTJOIN(,TRUE,L13:AO13))&gt;0),"Marginal Energy calculations contain user overrides",IF(AND(ResourceBalanceYear&lt;&gt;'Water System Inputs'!$E$5,FIND("*",_xlfn.TEXTJOIN(,TRUE,L13:AO13))&gt;0),"Resource Balance Year has been changed by user; Marginal Energy calculations contain user overrides","")))),"")</f>
        <v/>
      </c>
      <c r="AW13" s="6" t="str" cm="1">
        <f t="array" aca="1" ref="AW13" ca="1">IFERROR(IF(LEN($K13)=0,"",IF(ResourceBalanceYear&lt;&gt;'Water System Inputs'!$E$5,"Resource Balance Year has been changed by user","")),"")</f>
        <v/>
      </c>
      <c r="AX13" s="6" t="str">
        <f t="shared" ca="1" si="6"/>
        <v/>
      </c>
      <c r="AY13" s="6" t="str">
        <f t="shared" ca="1" si="7"/>
        <v/>
      </c>
    </row>
    <row r="14" spans="1:51" x14ac:dyDescent="0.25">
      <c r="A14" s="85" t="str" cm="1">
        <f t="array" aca="1" ref="A14" ca="1">IF(ISBLANK(INDIRECT("'Measure Inputs'!C"&amp;ROW()+8)),"",INDIRECT("'Measure Inputs'!C"&amp;ROW()+8))</f>
        <v/>
      </c>
      <c r="B14" s="85" t="str" cm="1">
        <f t="array" aca="1" ref="B14" ca="1">IF(ISBLANK(INDIRECT("'Measure Inputs'!D"&amp;ROW()+8)),"",INDIRECT("'Measure Inputs'!D"&amp;ROW()+8))</f>
        <v/>
      </c>
      <c r="C14" s="85" t="str" cm="1">
        <f t="array" aca="1" ref="C14" ca="1">IF(ISBLANK(INDIRECT("'Measure Inputs'!F"&amp;ROW()+8)),"",INDIRECT("'Measure Inputs'!F"&amp;ROW()+8))</f>
        <v/>
      </c>
      <c r="D14" s="114" t="str" cm="1">
        <f t="array" aca="1" ref="D14" ca="1">IF(ISBLANK(INDIRECT("'Measure Inputs'!G"&amp;ROW()+8)),"",INDIRECT("'Measure Inputs'!G"&amp;ROW()+8))</f>
        <v/>
      </c>
      <c r="E14" s="85" t="str" cm="1">
        <f t="array" aca="1" ref="E14" ca="1">IF(ISBLANK(INDIRECT("'Measure Inputs'!H"&amp;ROW()+8)),"",INDIRECT("'Measure Inputs'!H"&amp;ROW()+8))</f>
        <v/>
      </c>
      <c r="F14" s="85" t="str" cm="1">
        <f t="array" aca="1" ref="F14" ca="1">IF(ISBLANK(INDIRECT("'Measure Inputs'!I"&amp;ROW()+8)),"",INDIRECT("'Measure Inputs'!I"&amp;ROW()+8))</f>
        <v/>
      </c>
      <c r="G14" s="114" t="str" cm="1">
        <f t="array" aca="1" ref="G14" ca="1">IF(ISBLANK(INDIRECT("'Measure Inputs'!J"&amp;ROW()+8)),"",INDIRECT("'Measure Inputs'!J"&amp;ROW()+8))</f>
        <v/>
      </c>
      <c r="H14" s="85" t="str" cm="1">
        <f t="array" aca="1" ref="H14" ca="1">IF(ISBLANK(INDIRECT("'Measure Inputs'!K"&amp;ROW()+8)),"",INDIRECT("'Measure Inputs'!K"&amp;ROW()+8))</f>
        <v/>
      </c>
      <c r="I14" s="114" t="str" cm="1">
        <f t="array" aca="1" ref="I14" ca="1">IF(ISBLANK(INDIRECT("'Measure Inputs'!L"&amp;ROW()+8)),"",INDIRECT("'Measure Inputs'!L"&amp;ROW()+8))</f>
        <v/>
      </c>
      <c r="J14" s="114" t="str">
        <f ca="1">IF(LEN(I14)=0,"",I14*'Default Values'!$B$91)</f>
        <v/>
      </c>
      <c r="K14" s="85" t="str" cm="1">
        <f t="array" aca="1" ref="K14" ca="1">IF(ISBLANK(INDIRECT("'Measure Inputs'!E"&amp;ROW()+8)),"",INDIRECT("'Measure Inputs'!E"&amp;ROW()+8))</f>
        <v/>
      </c>
      <c r="L14" s="85" t="str">
        <f ca="1">IF(LEN($K14)=0,"",OFFSET(INDEX('Water System Inputs'!$L:$L,MATCH($K14,'Water System Inputs'!$E:$E,0)),2,0))</f>
        <v/>
      </c>
      <c r="M14" s="114" t="str" cm="1">
        <f t="array" aca="1" ref="M14" ca="1">IF(LEN($K14)=0,"",INDEX('Historical Mix'!$H$17:$H$217,MATCH(1,('Historical Mix'!$A$17:$A$217=Calculations!$E14)*('Historical Mix'!$B$17:$B$217=Calculations!$K14),0)))</f>
        <v/>
      </c>
      <c r="N14" s="114" t="str" cm="1">
        <f t="array" aca="1" ref="N14" ca="1">IF(LEN($K14)=0,"",INDEX('Historical Mix'!$I$17:$I$217,MATCH(1,('Historical Mix'!$A$17:$A$217=Calculations!$E14)*('Historical Mix'!$B$17:$B$217=Calculations!$K14),0)))</f>
        <v/>
      </c>
      <c r="O14" s="114" t="str" cm="1">
        <f t="array" aca="1" ref="O14" ca="1">IF(LEN($K14)=0,"",INDEX('Historical Mix'!$M$17:$M$217,MATCH(1,('Historical Mix'!$A$17:$A$217=Calculations!$E14)*('Historical Mix'!$B$17:$B$217=Calculations!$K14),0)))</f>
        <v/>
      </c>
      <c r="P14" s="114" t="str" cm="1">
        <f t="array" aca="1" ref="P14" ca="1">IF(LEN($K14)=0,"",INDEX('Historical Mix'!$N$17:$N$217,MATCH(1,('Historical Mix'!$A$17:$A$217=Calculations!$E14)*('Historical Mix'!$B$17:$B$217=Calculations!$K14),0)))</f>
        <v/>
      </c>
      <c r="Q14" s="114" t="str" cm="1">
        <f t="array" aca="1" ref="Q14" ca="1">IF(LEN($K14)=0,"",INDEX('Historical Mix'!$S$17:$S$217,MATCH(1,('Historical Mix'!$A$17:$A$217=Calculations!$E14)*('Historical Mix'!$B$17:$B$217=Calculations!$K14),0)))</f>
        <v/>
      </c>
      <c r="R14" s="114" t="str" cm="1">
        <f t="array" aca="1" ref="R14" ca="1">IF(LEN($K14)=0,"",INDEX('Historical Mix'!$T$17:$T$217,MATCH(1,('Historical Mix'!$A$17:$A$217=Calculations!$E14)*('Historical Mix'!$B$17:$B$217=Calculations!$K14),0)))</f>
        <v/>
      </c>
      <c r="S14" s="114" t="str" cm="1">
        <f t="array" aca="1" ref="S14" ca="1">IF(LEN($K14)=0,"",IF(OR(F14="System Leaks",AND(E14="Urban",F14="Outdoor")),0,INDEX('Historical Mix'!$X$17:$X$217,MATCH(1,('Historical Mix'!$A$17:$A$217=Calculations!$E14)*('Historical Mix'!$B$17:$B$217=Calculations!$K14),0))))</f>
        <v/>
      </c>
      <c r="T14" s="114" t="str" cm="1">
        <f t="array" aca="1" ref="T14" ca="1">IF(LEN($K14)=0,"",IF(OR(F14="System Leaks",AND(E14="Urban",F14="Outdoor")),0,INDEX('Historical Mix'!$Y$17:$Y$217,MATCH(1,('Historical Mix'!$A$17:$A$217=Calculations!$E14)*('Historical Mix'!$B$17:$B$217=Calculations!$K14),0))))</f>
        <v/>
      </c>
      <c r="U14" s="114" t="str" cm="1">
        <f t="array" aca="1" ref="U14" ca="1">IF(LEN($K14)=0,"",IF(OR(F14="System Leaks",AND(E14="Urban",F14="Outdoor")),0,INDEX('Historical Mix'!$AC$17:$AC$217,MATCH(1,('Historical Mix'!$A$17:$A$217=Calculations!$E14)*('Historical Mix'!$B$17:$B$217=Calculations!$K14),0))))</f>
        <v/>
      </c>
      <c r="V14" s="114" t="str" cm="1">
        <f t="array" aca="1" ref="V14" ca="1">IF(LEN($K14)=0,"",IF(OR(F14="System Leaks",AND(E14="Urban",F14="Outdoor")),0,INDEX('Historical Mix'!$AD$17:$AD$217,MATCH(1,('Historical Mix'!$A$17:$A$217=Calculations!$E14)*('Historical Mix'!$B$17:$B$217=Calculations!$K14),0))))</f>
        <v/>
      </c>
      <c r="W14" s="114" t="str">
        <f t="shared" ca="1" si="0"/>
        <v/>
      </c>
      <c r="X14" s="114" t="str">
        <f t="shared" ca="1" si="1"/>
        <v/>
      </c>
      <c r="Y14" s="114" t="str">
        <f t="shared" ca="1" si="2"/>
        <v/>
      </c>
      <c r="Z14" s="85" t="str" cm="1">
        <f t="array" aca="1" ref="Z14" ca="1">IF(LEN($K14)=0,"",INDEX('Water System Inputs'!$L$1:$L$250,MATCH(1,('Water System Inputs'!$A$1:$A$250=Calculations!$K14)*('Water System Inputs'!$B$1:$B$250=SUBSTITUTE(Calculations!$L14,"*",""))*('Water System Inputs'!$C$1:$C$250=Calculations!$E14)*('Water System Inputs'!$D$1:$D$250=Calculations!Z$3),0)))</f>
        <v/>
      </c>
      <c r="AA14" s="113" t="str" cm="1">
        <f t="array" aca="1" ref="AA14" ca="1">IF(LEN($K14)=0,"",INDEX('Water System Inputs'!$N$1:$N$250,MATCH(1,('Water System Inputs'!$A$1:$A$250=Calculations!$K14)*('Water System Inputs'!$B$1:$B$250=SUBSTITUTE(Calculations!$L14,"*",""))*('Water System Inputs'!$C$1:$C$250=Calculations!$E14)*('Water System Inputs'!$L$1:$L$250=Z14),0)))</f>
        <v/>
      </c>
      <c r="AB14" s="113" t="str" cm="1">
        <f t="array" aca="1" ref="AB14" ca="1">IF(LEN($K14)=0,"",INDEX('Water System Inputs'!$M$1:$M$250,MATCH(1,('Water System Inputs'!$A$1:$A$250=Calculations!$K14)*('Water System Inputs'!$B$1:$B$250=SUBSTITUTE(Calculations!$L14,"*",""))*('Water System Inputs'!$C$1:$C$250=Calculations!$E14)*('Water System Inputs'!$L$1:$L$250=Z14),0)))</f>
        <v/>
      </c>
      <c r="AC14" s="85" t="str" cm="1">
        <f t="array" aca="1" ref="AC14" ca="1">IF(LEN($K14)=0,"",INDEX('Water System Inputs'!$L$1:$L$250,MATCH(1,('Water System Inputs'!$A$1:$A$250=Calculations!$K14)*('Water System Inputs'!$B$1:$B$250=SUBSTITUTE(Calculations!$L14,"*",""))*('Water System Inputs'!$C$1:$C$250=Calculations!$E14)*('Water System Inputs'!$D$1:$D$250=Calculations!AC$3),0)))</f>
        <v/>
      </c>
      <c r="AD14" s="113" t="str" cm="1">
        <f t="array" aca="1" ref="AD14" ca="1">IF(LEN($K14)=0,"",INDEX('Water System Inputs'!$N$1:$N$250,MATCH(1,('Water System Inputs'!$A$1:$A$250=Calculations!$K14)*('Water System Inputs'!$B$1:$B$250=SUBSTITUTE(Calculations!$L14,"*",""))*('Water System Inputs'!$C$1:$C$250=Calculations!$E14)*('Water System Inputs'!$L$1:$L$250=AC14),0)))</f>
        <v/>
      </c>
      <c r="AE14" s="113" t="str" cm="1">
        <f t="array" aca="1" ref="AE14" ca="1">IF(LEN($K14)=0,"",INDEX('Water System Inputs'!$M$1:$M$250,MATCH(1,('Water System Inputs'!$A$1:$A$250=Calculations!$K14)*('Water System Inputs'!$B$1:$B$250=SUBSTITUTE(Calculations!$L14,"*",""))*('Water System Inputs'!$C$1:$C$250=Calculations!$E14)*('Water System Inputs'!$L$1:$L$250=AC14),0)))</f>
        <v/>
      </c>
      <c r="AF14" s="85" t="str" cm="1">
        <f t="array" aca="1" ref="AF14" ca="1">IF(LEN($K14)=0,"",INDEX('Water System Inputs'!$L$1:$L$250,MATCH(1,('Water System Inputs'!$A$1:$A$250=Calculations!$K14)*('Water System Inputs'!$B$1:$B$250=SUBSTITUTE(Calculations!$L14,"*",""))*('Water System Inputs'!$C$1:$C$250=Calculations!$E14)*('Water System Inputs'!$D$1:$D$250=Calculations!AF$3),0)))</f>
        <v/>
      </c>
      <c r="AG14" s="85" t="str" cm="1">
        <f t="array" aca="1" ref="AG14" ca="1">IF(OR(LEN($K14)=0,AF14&lt;&gt;"Urban Potable Distribution"),"",INDEX('Water System Inputs'!$L$1:$L$250,MATCH(1,('Water System Inputs'!$A$1:$A$250=Calculations!$K14)*('Water System Inputs'!$B$1:$B$250=SUBSTITUTE(Calculations!$L14,"*",""))*('Water System Inputs'!$C$1:$C$250=Calculations!$E14)*('Water System Inputs'!$D$1:$D$250=Calculations!AG$3),0)))</f>
        <v/>
      </c>
      <c r="AH14" s="113" t="str" cm="1">
        <f t="array" aca="1" ref="AH14" ca="1">IF(LEN($K14)=0,"",INDEX('Water System Inputs'!$N$1:$N$250,MATCH(1,('Water System Inputs'!$A$1:$A$250=Calculations!$K14)*('Water System Inputs'!$B$1:$B$250=SUBSTITUTE(Calculations!$L14,"*",""))*('Water System Inputs'!$C$1:$C$250=Calculations!$E14)*('Water System Inputs'!$L$1:$L$250=AF14),0)))</f>
        <v/>
      </c>
      <c r="AI14" s="113" t="str" cm="1">
        <f t="array" aca="1" ref="AI14" ca="1">IF(LEN($K14)=0,"",INDEX('Water System Inputs'!$M$1:$M$250,MATCH(1,('Water System Inputs'!$A$1:$A$250=Calculations!$K14)*('Water System Inputs'!$B$1:$B$250=SUBSTITUTE(Calculations!$L14,"*",""))*('Water System Inputs'!$C$1:$C$250=Calculations!$E14)*('Water System Inputs'!$L$1:$L$250=AF14),0)))</f>
        <v/>
      </c>
      <c r="AJ14" s="85" t="str" cm="1">
        <f t="array" aca="1" ref="AJ14" ca="1">IF(LEN($K14)=0,"",IF(OR(F14="System Leaks",AND(E14="Urban",F14="Outdoor")),"None",INDEX('Water System Inputs'!$L$1:$L$250,MATCH(1,('Water System Inputs'!$A$1:$A$250=Calculations!$K14)*('Water System Inputs'!$B$1:$B$250=SUBSTITUTE(Calculations!$L14,"*",""))*('Water System Inputs'!$C$1:$C$250=Calculations!$E14)*('Water System Inputs'!$D$1:$D$250=Calculations!AJ$3),0))))</f>
        <v/>
      </c>
      <c r="AK14" s="113" t="str" cm="1">
        <f t="array" aca="1" ref="AK14" ca="1">IF(LEN($K14)=0,"",IF(AJ14="None",0,INDEX('Water System Inputs'!$N$1:$N$250,MATCH(1,('Water System Inputs'!$A$1:$A$250=Calculations!$K14)*('Water System Inputs'!$B$1:$B$250=SUBSTITUTE(Calculations!$L14,"*",""))*('Water System Inputs'!$C$1:$C$250=Calculations!$E14)*('Water System Inputs'!$L$1:$L$250=AJ14),0))))</f>
        <v/>
      </c>
      <c r="AL14" s="113" t="str" cm="1">
        <f t="array" aca="1" ref="AL14" ca="1">IF(LEN($K14)=0,"",IF(AJ14="None",0,INDEX('Water System Inputs'!$M$1:$M$250,MATCH(1,('Water System Inputs'!$A$1:$A$250=Calculations!$K14)*('Water System Inputs'!$B$1:$B$250=SUBSTITUTE(Calculations!$L14,"*",""))*('Water System Inputs'!$C$1:$C$250=Calculations!$E14)*('Water System Inputs'!$L$1:$L$250=AJ14),0))))</f>
        <v/>
      </c>
      <c r="AM14" s="85" t="str" cm="1">
        <f t="array" aca="1" ref="AM14" ca="1">IF(LEN($K14)=0,"",IF(OR(F14="System Leaks",AND(E14="Urban",F14="Outdoor")),"None",INDEX('Water System Inputs'!$L$1:$L$250,MATCH(1,('Water System Inputs'!$A$1:$A$250=Calculations!$K14)*('Water System Inputs'!$B$1:$B$250=SUBSTITUTE(Calculations!$L14,"*",""))*('Water System Inputs'!$C$1:$C$250=Calculations!$E14)*('Water System Inputs'!$D$1:$D$250=Calculations!AM$3),0))))</f>
        <v/>
      </c>
      <c r="AN14" s="113" t="str" cm="1">
        <f t="array" aca="1" ref="AN14" ca="1">IF(LEN($K14)=0,"",IF(AM14="None",0,INDEX('Water System Inputs'!$N$1:$N$250,MATCH(1,('Water System Inputs'!$A$1:$A$250=Calculations!$K14)*('Water System Inputs'!$B$1:$B$250=SUBSTITUTE(Calculations!$L14,"*",""))*('Water System Inputs'!$C$1:$C$250=Calculations!$E14)*('Water System Inputs'!$L$1:$L$250=AM14),0))))</f>
        <v/>
      </c>
      <c r="AO14" s="113" t="str" cm="1">
        <f t="array" aca="1" ref="AO14" ca="1">IF(LEN($K14)=0,"",IF(AM14="None",0,INDEX('Water System Inputs'!$M$1:$M$250,MATCH(1,('Water System Inputs'!$A$1:$A$250=Calculations!$K14)*('Water System Inputs'!$B$1:$B$250=SUBSTITUTE(Calculations!$L14,"*",""))*('Water System Inputs'!$C$1:$C$250=Calculations!$E14)*('Water System Inputs'!$L$1:$L$250=AM14),0))))</f>
        <v/>
      </c>
      <c r="AP14" s="114" t="str">
        <f t="shared" ca="1" si="3"/>
        <v/>
      </c>
      <c r="AQ14" s="114" t="str">
        <f t="shared" ca="1" si="4"/>
        <v/>
      </c>
      <c r="AR14" s="114" t="str">
        <f t="shared" ca="1" si="5"/>
        <v/>
      </c>
      <c r="AS14" s="114" t="str" cm="1">
        <f t="array" aca="1" ref="AS14" ca="1">IF(LEN($K14)=0,"",IF($C14&gt;ResourceBalanceYear,AP14,IF(SUM($C14:$D14)&lt;ResourceBalanceYear,W14,((ResourceBalanceYear-$C14)*W14+(SUM($C14:$D14)-ResourceBalanceYear)*AP14)/$D14)))</f>
        <v/>
      </c>
      <c r="AT14" s="114" t="str" cm="1">
        <f t="array" aca="1" ref="AT14" ca="1">IF(LEN($K14)=0,"",IF($C14&gt;ResourceBalanceYear,AQ14,IF(SUM($C14:$D14)&lt;ResourceBalanceYear,X14,((ResourceBalanceYear-$C14)*X14+(SUM($C14:$D14)-ResourceBalanceYear)*AQ14)/$D14)))</f>
        <v/>
      </c>
      <c r="AU14" s="114" t="str" cm="1">
        <f t="array" aca="1" ref="AU14" ca="1">IF(LEN($K14)=0,"",IF($C14&gt;ResourceBalanceYear,AR14,IF(SUM($C14:$D14)&lt;ResourceBalanceYear,Y14,((ResourceBalanceYear-$C14)*Y14+(SUM($C14:$D14)-ResourceBalanceYear)*AR14)/$D14)))</f>
        <v/>
      </c>
      <c r="AV14" s="136" t="str" cm="1">
        <f t="array" aca="1" ref="AV14" ca="1">IFERROR(IF(LEN($K14)=0,"",IF(AND(ResourceBalanceYear&lt;&gt;'Water System Inputs'!$E$5,ISERROR(FIND("*",_xlfn.TEXTJOIN(,TRUE,L14:AO14))&gt;0)),"Resource Balance Year has been changed by user",IF(AND(ResourceBalanceYear='Water System Inputs'!$E$5,FIND("*",_xlfn.TEXTJOIN(,TRUE,L14:AO14))&gt;0),"Marginal Energy calculations contain user overrides",IF(AND(ResourceBalanceYear&lt;&gt;'Water System Inputs'!$E$5,FIND("*",_xlfn.TEXTJOIN(,TRUE,L14:AO14))&gt;0),"Resource Balance Year has been changed by user; Marginal Energy calculations contain user overrides","")))),"")</f>
        <v/>
      </c>
      <c r="AW14" s="6" t="str" cm="1">
        <f t="array" aca="1" ref="AW14" ca="1">IFERROR(IF(LEN($K14)=0,"",IF(ResourceBalanceYear&lt;&gt;'Water System Inputs'!$E$5,"Resource Balance Year has been changed by user","")),"")</f>
        <v/>
      </c>
      <c r="AX14" s="6" t="str">
        <f t="shared" ca="1" si="6"/>
        <v/>
      </c>
      <c r="AY14" s="6" t="str">
        <f t="shared" ca="1" si="7"/>
        <v/>
      </c>
    </row>
    <row r="15" spans="1:51" x14ac:dyDescent="0.25">
      <c r="A15" s="85" t="str" cm="1">
        <f t="array" aca="1" ref="A15" ca="1">IF(ISBLANK(INDIRECT("'Measure Inputs'!C"&amp;ROW()+8)),"",INDIRECT("'Measure Inputs'!C"&amp;ROW()+8))</f>
        <v/>
      </c>
      <c r="B15" s="85" t="str" cm="1">
        <f t="array" aca="1" ref="B15" ca="1">IF(ISBLANK(INDIRECT("'Measure Inputs'!D"&amp;ROW()+8)),"",INDIRECT("'Measure Inputs'!D"&amp;ROW()+8))</f>
        <v/>
      </c>
      <c r="C15" s="85" t="str" cm="1">
        <f t="array" aca="1" ref="C15" ca="1">IF(ISBLANK(INDIRECT("'Measure Inputs'!F"&amp;ROW()+8)),"",INDIRECT("'Measure Inputs'!F"&amp;ROW()+8))</f>
        <v/>
      </c>
      <c r="D15" s="114" t="str" cm="1">
        <f t="array" aca="1" ref="D15" ca="1">IF(ISBLANK(INDIRECT("'Measure Inputs'!G"&amp;ROW()+8)),"",INDIRECT("'Measure Inputs'!G"&amp;ROW()+8))</f>
        <v/>
      </c>
      <c r="E15" s="85" t="str" cm="1">
        <f t="array" aca="1" ref="E15" ca="1">IF(ISBLANK(INDIRECT("'Measure Inputs'!H"&amp;ROW()+8)),"",INDIRECT("'Measure Inputs'!H"&amp;ROW()+8))</f>
        <v/>
      </c>
      <c r="F15" s="85" t="str" cm="1">
        <f t="array" aca="1" ref="F15" ca="1">IF(ISBLANK(INDIRECT("'Measure Inputs'!I"&amp;ROW()+8)),"",INDIRECT("'Measure Inputs'!I"&amp;ROW()+8))</f>
        <v/>
      </c>
      <c r="G15" s="114" t="str" cm="1">
        <f t="array" aca="1" ref="G15" ca="1">IF(ISBLANK(INDIRECT("'Measure Inputs'!J"&amp;ROW()+8)),"",INDIRECT("'Measure Inputs'!J"&amp;ROW()+8))</f>
        <v/>
      </c>
      <c r="H15" s="85" t="str" cm="1">
        <f t="array" aca="1" ref="H15" ca="1">IF(ISBLANK(INDIRECT("'Measure Inputs'!K"&amp;ROW()+8)),"",INDIRECT("'Measure Inputs'!K"&amp;ROW()+8))</f>
        <v/>
      </c>
      <c r="I15" s="114" t="str" cm="1">
        <f t="array" aca="1" ref="I15" ca="1">IF(ISBLANK(INDIRECT("'Measure Inputs'!L"&amp;ROW()+8)),"",INDIRECT("'Measure Inputs'!L"&amp;ROW()+8))</f>
        <v/>
      </c>
      <c r="J15" s="114" t="str">
        <f ca="1">IF(LEN(I15)=0,"",I15*'Default Values'!$B$91)</f>
        <v/>
      </c>
      <c r="K15" s="85" t="str" cm="1">
        <f t="array" aca="1" ref="K15" ca="1">IF(ISBLANK(INDIRECT("'Measure Inputs'!E"&amp;ROW()+8)),"",INDIRECT("'Measure Inputs'!E"&amp;ROW()+8))</f>
        <v/>
      </c>
      <c r="L15" s="85" t="str">
        <f ca="1">IF(LEN($K15)=0,"",OFFSET(INDEX('Water System Inputs'!$L:$L,MATCH($K15,'Water System Inputs'!$E:$E,0)),2,0))</f>
        <v/>
      </c>
      <c r="M15" s="114" t="str" cm="1">
        <f t="array" aca="1" ref="M15" ca="1">IF(LEN($K15)=0,"",INDEX('Historical Mix'!$H$17:$H$217,MATCH(1,('Historical Mix'!$A$17:$A$217=Calculations!$E15)*('Historical Mix'!$B$17:$B$217=Calculations!$K15),0)))</f>
        <v/>
      </c>
      <c r="N15" s="114" t="str" cm="1">
        <f t="array" aca="1" ref="N15" ca="1">IF(LEN($K15)=0,"",INDEX('Historical Mix'!$I$17:$I$217,MATCH(1,('Historical Mix'!$A$17:$A$217=Calculations!$E15)*('Historical Mix'!$B$17:$B$217=Calculations!$K15),0)))</f>
        <v/>
      </c>
      <c r="O15" s="114" t="str" cm="1">
        <f t="array" aca="1" ref="O15" ca="1">IF(LEN($K15)=0,"",INDEX('Historical Mix'!$M$17:$M$217,MATCH(1,('Historical Mix'!$A$17:$A$217=Calculations!$E15)*('Historical Mix'!$B$17:$B$217=Calculations!$K15),0)))</f>
        <v/>
      </c>
      <c r="P15" s="114" t="str" cm="1">
        <f t="array" aca="1" ref="P15" ca="1">IF(LEN($K15)=0,"",INDEX('Historical Mix'!$N$17:$N$217,MATCH(1,('Historical Mix'!$A$17:$A$217=Calculations!$E15)*('Historical Mix'!$B$17:$B$217=Calculations!$K15),0)))</f>
        <v/>
      </c>
      <c r="Q15" s="114" t="str" cm="1">
        <f t="array" aca="1" ref="Q15" ca="1">IF(LEN($K15)=0,"",INDEX('Historical Mix'!$S$17:$S$217,MATCH(1,('Historical Mix'!$A$17:$A$217=Calculations!$E15)*('Historical Mix'!$B$17:$B$217=Calculations!$K15),0)))</f>
        <v/>
      </c>
      <c r="R15" s="114" t="str" cm="1">
        <f t="array" aca="1" ref="R15" ca="1">IF(LEN($K15)=0,"",INDEX('Historical Mix'!$T$17:$T$217,MATCH(1,('Historical Mix'!$A$17:$A$217=Calculations!$E15)*('Historical Mix'!$B$17:$B$217=Calculations!$K15),0)))</f>
        <v/>
      </c>
      <c r="S15" s="114" t="str" cm="1">
        <f t="array" aca="1" ref="S15" ca="1">IF(LEN($K15)=0,"",IF(OR(F15="System Leaks",AND(E15="Urban",F15="Outdoor")),0,INDEX('Historical Mix'!$X$17:$X$217,MATCH(1,('Historical Mix'!$A$17:$A$217=Calculations!$E15)*('Historical Mix'!$B$17:$B$217=Calculations!$K15),0))))</f>
        <v/>
      </c>
      <c r="T15" s="114" t="str" cm="1">
        <f t="array" aca="1" ref="T15" ca="1">IF(LEN($K15)=0,"",IF(OR(F15="System Leaks",AND(E15="Urban",F15="Outdoor")),0,INDEX('Historical Mix'!$Y$17:$Y$217,MATCH(1,('Historical Mix'!$A$17:$A$217=Calculations!$E15)*('Historical Mix'!$B$17:$B$217=Calculations!$K15),0))))</f>
        <v/>
      </c>
      <c r="U15" s="114" t="str" cm="1">
        <f t="array" aca="1" ref="U15" ca="1">IF(LEN($K15)=0,"",IF(OR(F15="System Leaks",AND(E15="Urban",F15="Outdoor")),0,INDEX('Historical Mix'!$AC$17:$AC$217,MATCH(1,('Historical Mix'!$A$17:$A$217=Calculations!$E15)*('Historical Mix'!$B$17:$B$217=Calculations!$K15),0))))</f>
        <v/>
      </c>
      <c r="V15" s="114" t="str" cm="1">
        <f t="array" aca="1" ref="V15" ca="1">IF(LEN($K15)=0,"",IF(OR(F15="System Leaks",AND(E15="Urban",F15="Outdoor")),0,INDEX('Historical Mix'!$AD$17:$AD$217,MATCH(1,('Historical Mix'!$A$17:$A$217=Calculations!$E15)*('Historical Mix'!$B$17:$B$217=Calculations!$K15),0))))</f>
        <v/>
      </c>
      <c r="W15" s="114" t="str">
        <f t="shared" ca="1" si="0"/>
        <v/>
      </c>
      <c r="X15" s="114" t="str">
        <f t="shared" ca="1" si="1"/>
        <v/>
      </c>
      <c r="Y15" s="114" t="str">
        <f t="shared" ca="1" si="2"/>
        <v/>
      </c>
      <c r="Z15" s="85" t="str" cm="1">
        <f t="array" aca="1" ref="Z15" ca="1">IF(LEN($K15)=0,"",INDEX('Water System Inputs'!$L$1:$L$250,MATCH(1,('Water System Inputs'!$A$1:$A$250=Calculations!$K15)*('Water System Inputs'!$B$1:$B$250=SUBSTITUTE(Calculations!$L15,"*",""))*('Water System Inputs'!$C$1:$C$250=Calculations!$E15)*('Water System Inputs'!$D$1:$D$250=Calculations!Z$3),0)))</f>
        <v/>
      </c>
      <c r="AA15" s="113" t="str" cm="1">
        <f t="array" aca="1" ref="AA15" ca="1">IF(LEN($K15)=0,"",INDEX('Water System Inputs'!$N$1:$N$250,MATCH(1,('Water System Inputs'!$A$1:$A$250=Calculations!$K15)*('Water System Inputs'!$B$1:$B$250=SUBSTITUTE(Calculations!$L15,"*",""))*('Water System Inputs'!$C$1:$C$250=Calculations!$E15)*('Water System Inputs'!$L$1:$L$250=Z15),0)))</f>
        <v/>
      </c>
      <c r="AB15" s="113" t="str" cm="1">
        <f t="array" aca="1" ref="AB15" ca="1">IF(LEN($K15)=0,"",INDEX('Water System Inputs'!$M$1:$M$250,MATCH(1,('Water System Inputs'!$A$1:$A$250=Calculations!$K15)*('Water System Inputs'!$B$1:$B$250=SUBSTITUTE(Calculations!$L15,"*",""))*('Water System Inputs'!$C$1:$C$250=Calculations!$E15)*('Water System Inputs'!$L$1:$L$250=Z15),0)))</f>
        <v/>
      </c>
      <c r="AC15" s="85" t="str" cm="1">
        <f t="array" aca="1" ref="AC15" ca="1">IF(LEN($K15)=0,"",INDEX('Water System Inputs'!$L$1:$L$250,MATCH(1,('Water System Inputs'!$A$1:$A$250=Calculations!$K15)*('Water System Inputs'!$B$1:$B$250=SUBSTITUTE(Calculations!$L15,"*",""))*('Water System Inputs'!$C$1:$C$250=Calculations!$E15)*('Water System Inputs'!$D$1:$D$250=Calculations!AC$3),0)))</f>
        <v/>
      </c>
      <c r="AD15" s="113" t="str" cm="1">
        <f t="array" aca="1" ref="AD15" ca="1">IF(LEN($K15)=0,"",INDEX('Water System Inputs'!$N$1:$N$250,MATCH(1,('Water System Inputs'!$A$1:$A$250=Calculations!$K15)*('Water System Inputs'!$B$1:$B$250=SUBSTITUTE(Calculations!$L15,"*",""))*('Water System Inputs'!$C$1:$C$250=Calculations!$E15)*('Water System Inputs'!$L$1:$L$250=AC15),0)))</f>
        <v/>
      </c>
      <c r="AE15" s="113" t="str" cm="1">
        <f t="array" aca="1" ref="AE15" ca="1">IF(LEN($K15)=0,"",INDEX('Water System Inputs'!$M$1:$M$250,MATCH(1,('Water System Inputs'!$A$1:$A$250=Calculations!$K15)*('Water System Inputs'!$B$1:$B$250=SUBSTITUTE(Calculations!$L15,"*",""))*('Water System Inputs'!$C$1:$C$250=Calculations!$E15)*('Water System Inputs'!$L$1:$L$250=AC15),0)))</f>
        <v/>
      </c>
      <c r="AF15" s="85" t="str" cm="1">
        <f t="array" aca="1" ref="AF15" ca="1">IF(LEN($K15)=0,"",INDEX('Water System Inputs'!$L$1:$L$250,MATCH(1,('Water System Inputs'!$A$1:$A$250=Calculations!$K15)*('Water System Inputs'!$B$1:$B$250=SUBSTITUTE(Calculations!$L15,"*",""))*('Water System Inputs'!$C$1:$C$250=Calculations!$E15)*('Water System Inputs'!$D$1:$D$250=Calculations!AF$3),0)))</f>
        <v/>
      </c>
      <c r="AG15" s="85" t="str" cm="1">
        <f t="array" aca="1" ref="AG15" ca="1">IF(OR(LEN($K15)=0,AF15&lt;&gt;"Urban Potable Distribution"),"",INDEX('Water System Inputs'!$L$1:$L$250,MATCH(1,('Water System Inputs'!$A$1:$A$250=Calculations!$K15)*('Water System Inputs'!$B$1:$B$250=SUBSTITUTE(Calculations!$L15,"*",""))*('Water System Inputs'!$C$1:$C$250=Calculations!$E15)*('Water System Inputs'!$D$1:$D$250=Calculations!AG$3),0)))</f>
        <v/>
      </c>
      <c r="AH15" s="113" t="str" cm="1">
        <f t="array" aca="1" ref="AH15" ca="1">IF(LEN($K15)=0,"",INDEX('Water System Inputs'!$N$1:$N$250,MATCH(1,('Water System Inputs'!$A$1:$A$250=Calculations!$K15)*('Water System Inputs'!$B$1:$B$250=SUBSTITUTE(Calculations!$L15,"*",""))*('Water System Inputs'!$C$1:$C$250=Calculations!$E15)*('Water System Inputs'!$L$1:$L$250=AF15),0)))</f>
        <v/>
      </c>
      <c r="AI15" s="113" t="str" cm="1">
        <f t="array" aca="1" ref="AI15" ca="1">IF(LEN($K15)=0,"",INDEX('Water System Inputs'!$M$1:$M$250,MATCH(1,('Water System Inputs'!$A$1:$A$250=Calculations!$K15)*('Water System Inputs'!$B$1:$B$250=SUBSTITUTE(Calculations!$L15,"*",""))*('Water System Inputs'!$C$1:$C$250=Calculations!$E15)*('Water System Inputs'!$L$1:$L$250=AF15),0)))</f>
        <v/>
      </c>
      <c r="AJ15" s="85" t="str" cm="1">
        <f t="array" aca="1" ref="AJ15" ca="1">IF(LEN($K15)=0,"",IF(OR(F15="System Leaks",AND(E15="Urban",F15="Outdoor")),"None",INDEX('Water System Inputs'!$L$1:$L$250,MATCH(1,('Water System Inputs'!$A$1:$A$250=Calculations!$K15)*('Water System Inputs'!$B$1:$B$250=SUBSTITUTE(Calculations!$L15,"*",""))*('Water System Inputs'!$C$1:$C$250=Calculations!$E15)*('Water System Inputs'!$D$1:$D$250=Calculations!AJ$3),0))))</f>
        <v/>
      </c>
      <c r="AK15" s="113" t="str" cm="1">
        <f t="array" aca="1" ref="AK15" ca="1">IF(LEN($K15)=0,"",IF(AJ15="None",0,INDEX('Water System Inputs'!$N$1:$N$250,MATCH(1,('Water System Inputs'!$A$1:$A$250=Calculations!$K15)*('Water System Inputs'!$B$1:$B$250=SUBSTITUTE(Calculations!$L15,"*",""))*('Water System Inputs'!$C$1:$C$250=Calculations!$E15)*('Water System Inputs'!$L$1:$L$250=AJ15),0))))</f>
        <v/>
      </c>
      <c r="AL15" s="113" t="str" cm="1">
        <f t="array" aca="1" ref="AL15" ca="1">IF(LEN($K15)=0,"",IF(AJ15="None",0,INDEX('Water System Inputs'!$M$1:$M$250,MATCH(1,('Water System Inputs'!$A$1:$A$250=Calculations!$K15)*('Water System Inputs'!$B$1:$B$250=SUBSTITUTE(Calculations!$L15,"*",""))*('Water System Inputs'!$C$1:$C$250=Calculations!$E15)*('Water System Inputs'!$L$1:$L$250=AJ15),0))))</f>
        <v/>
      </c>
      <c r="AM15" s="85" t="str" cm="1">
        <f t="array" aca="1" ref="AM15" ca="1">IF(LEN($K15)=0,"",IF(OR(F15="System Leaks",AND(E15="Urban",F15="Outdoor")),"None",INDEX('Water System Inputs'!$L$1:$L$250,MATCH(1,('Water System Inputs'!$A$1:$A$250=Calculations!$K15)*('Water System Inputs'!$B$1:$B$250=SUBSTITUTE(Calculations!$L15,"*",""))*('Water System Inputs'!$C$1:$C$250=Calculations!$E15)*('Water System Inputs'!$D$1:$D$250=Calculations!AM$3),0))))</f>
        <v/>
      </c>
      <c r="AN15" s="113" t="str" cm="1">
        <f t="array" aca="1" ref="AN15" ca="1">IF(LEN($K15)=0,"",IF(AM15="None",0,INDEX('Water System Inputs'!$N$1:$N$250,MATCH(1,('Water System Inputs'!$A$1:$A$250=Calculations!$K15)*('Water System Inputs'!$B$1:$B$250=SUBSTITUTE(Calculations!$L15,"*",""))*('Water System Inputs'!$C$1:$C$250=Calculations!$E15)*('Water System Inputs'!$L$1:$L$250=AM15),0))))</f>
        <v/>
      </c>
      <c r="AO15" s="113" t="str" cm="1">
        <f t="array" aca="1" ref="AO15" ca="1">IF(LEN($K15)=0,"",IF(AM15="None",0,INDEX('Water System Inputs'!$M$1:$M$250,MATCH(1,('Water System Inputs'!$A$1:$A$250=Calculations!$K15)*('Water System Inputs'!$B$1:$B$250=SUBSTITUTE(Calculations!$L15,"*",""))*('Water System Inputs'!$C$1:$C$250=Calculations!$E15)*('Water System Inputs'!$L$1:$L$250=AM15),0))))</f>
        <v/>
      </c>
      <c r="AP15" s="114" t="str">
        <f t="shared" ca="1" si="3"/>
        <v/>
      </c>
      <c r="AQ15" s="114" t="str">
        <f t="shared" ca="1" si="4"/>
        <v/>
      </c>
      <c r="AR15" s="114" t="str">
        <f t="shared" ca="1" si="5"/>
        <v/>
      </c>
      <c r="AS15" s="114" t="str" cm="1">
        <f t="array" aca="1" ref="AS15" ca="1">IF(LEN($K15)=0,"",IF($C15&gt;ResourceBalanceYear,AP15,IF(SUM($C15:$D15)&lt;ResourceBalanceYear,W15,((ResourceBalanceYear-$C15)*W15+(SUM($C15:$D15)-ResourceBalanceYear)*AP15)/$D15)))</f>
        <v/>
      </c>
      <c r="AT15" s="114" t="str" cm="1">
        <f t="array" aca="1" ref="AT15" ca="1">IF(LEN($K15)=0,"",IF($C15&gt;ResourceBalanceYear,AQ15,IF(SUM($C15:$D15)&lt;ResourceBalanceYear,X15,((ResourceBalanceYear-$C15)*X15+(SUM($C15:$D15)-ResourceBalanceYear)*AQ15)/$D15)))</f>
        <v/>
      </c>
      <c r="AU15" s="114" t="str" cm="1">
        <f t="array" aca="1" ref="AU15" ca="1">IF(LEN($K15)=0,"",IF($C15&gt;ResourceBalanceYear,AR15,IF(SUM($C15:$D15)&lt;ResourceBalanceYear,Y15,((ResourceBalanceYear-$C15)*Y15+(SUM($C15:$D15)-ResourceBalanceYear)*AR15)/$D15)))</f>
        <v/>
      </c>
      <c r="AV15" s="136" t="str" cm="1">
        <f t="array" aca="1" ref="AV15" ca="1">IFERROR(IF(LEN($K15)=0,"",IF(AND(ResourceBalanceYear&lt;&gt;'Water System Inputs'!$E$5,ISERROR(FIND("*",_xlfn.TEXTJOIN(,TRUE,L15:AO15))&gt;0)),"Resource Balance Year has been changed by user",IF(AND(ResourceBalanceYear='Water System Inputs'!$E$5,FIND("*",_xlfn.TEXTJOIN(,TRUE,L15:AO15))&gt;0),"Marginal Energy calculations contain user overrides",IF(AND(ResourceBalanceYear&lt;&gt;'Water System Inputs'!$E$5,FIND("*",_xlfn.TEXTJOIN(,TRUE,L15:AO15))&gt;0),"Resource Balance Year has been changed by user; Marginal Energy calculations contain user overrides","")))),"")</f>
        <v/>
      </c>
      <c r="AW15" s="6" t="str" cm="1">
        <f t="array" aca="1" ref="AW15" ca="1">IFERROR(IF(LEN($K15)=0,"",IF(ResourceBalanceYear&lt;&gt;'Water System Inputs'!$E$5,"Resource Balance Year has been changed by user","")),"")</f>
        <v/>
      </c>
      <c r="AX15" s="6" t="str">
        <f t="shared" ca="1" si="6"/>
        <v/>
      </c>
      <c r="AY15" s="6" t="str">
        <f t="shared" ca="1" si="7"/>
        <v/>
      </c>
    </row>
    <row r="16" spans="1:51" x14ac:dyDescent="0.25">
      <c r="A16" s="85" t="str" cm="1">
        <f t="array" aca="1" ref="A16" ca="1">IF(ISBLANK(INDIRECT("'Measure Inputs'!C"&amp;ROW()+8)),"",INDIRECT("'Measure Inputs'!C"&amp;ROW()+8))</f>
        <v/>
      </c>
      <c r="B16" s="85" t="str" cm="1">
        <f t="array" aca="1" ref="B16" ca="1">IF(ISBLANK(INDIRECT("'Measure Inputs'!D"&amp;ROW()+8)),"",INDIRECT("'Measure Inputs'!D"&amp;ROW()+8))</f>
        <v/>
      </c>
      <c r="C16" s="85" t="str" cm="1">
        <f t="array" aca="1" ref="C16" ca="1">IF(ISBLANK(INDIRECT("'Measure Inputs'!F"&amp;ROW()+8)),"",INDIRECT("'Measure Inputs'!F"&amp;ROW()+8))</f>
        <v/>
      </c>
      <c r="D16" s="114" t="str" cm="1">
        <f t="array" aca="1" ref="D16" ca="1">IF(ISBLANK(INDIRECT("'Measure Inputs'!G"&amp;ROW()+8)),"",INDIRECT("'Measure Inputs'!G"&amp;ROW()+8))</f>
        <v/>
      </c>
      <c r="E16" s="85" t="str" cm="1">
        <f t="array" aca="1" ref="E16" ca="1">IF(ISBLANK(INDIRECT("'Measure Inputs'!H"&amp;ROW()+8)),"",INDIRECT("'Measure Inputs'!H"&amp;ROW()+8))</f>
        <v/>
      </c>
      <c r="F16" s="85" t="str" cm="1">
        <f t="array" aca="1" ref="F16" ca="1">IF(ISBLANK(INDIRECT("'Measure Inputs'!I"&amp;ROW()+8)),"",INDIRECT("'Measure Inputs'!I"&amp;ROW()+8))</f>
        <v/>
      </c>
      <c r="G16" s="114" t="str" cm="1">
        <f t="array" aca="1" ref="G16" ca="1">IF(ISBLANK(INDIRECT("'Measure Inputs'!J"&amp;ROW()+8)),"",INDIRECT("'Measure Inputs'!J"&amp;ROW()+8))</f>
        <v/>
      </c>
      <c r="H16" s="85" t="str" cm="1">
        <f t="array" aca="1" ref="H16" ca="1">IF(ISBLANK(INDIRECT("'Measure Inputs'!K"&amp;ROW()+8)),"",INDIRECT("'Measure Inputs'!K"&amp;ROW()+8))</f>
        <v/>
      </c>
      <c r="I16" s="114" t="str" cm="1">
        <f t="array" aca="1" ref="I16" ca="1">IF(ISBLANK(INDIRECT("'Measure Inputs'!L"&amp;ROW()+8)),"",INDIRECT("'Measure Inputs'!L"&amp;ROW()+8))</f>
        <v/>
      </c>
      <c r="J16" s="114" t="str">
        <f ca="1">IF(LEN(I16)=0,"",I16*'Default Values'!$B$91)</f>
        <v/>
      </c>
      <c r="K16" s="85" t="str" cm="1">
        <f t="array" aca="1" ref="K16" ca="1">IF(ISBLANK(INDIRECT("'Measure Inputs'!E"&amp;ROW()+8)),"",INDIRECT("'Measure Inputs'!E"&amp;ROW()+8))</f>
        <v/>
      </c>
      <c r="L16" s="85" t="str">
        <f ca="1">IF(LEN($K16)=0,"",OFFSET(INDEX('Water System Inputs'!$L:$L,MATCH($K16,'Water System Inputs'!$E:$E,0)),2,0))</f>
        <v/>
      </c>
      <c r="M16" s="114" t="str" cm="1">
        <f t="array" aca="1" ref="M16" ca="1">IF(LEN($K16)=0,"",INDEX('Historical Mix'!$H$17:$H$217,MATCH(1,('Historical Mix'!$A$17:$A$217=Calculations!$E16)*('Historical Mix'!$B$17:$B$217=Calculations!$K16),0)))</f>
        <v/>
      </c>
      <c r="N16" s="114" t="str" cm="1">
        <f t="array" aca="1" ref="N16" ca="1">IF(LEN($K16)=0,"",INDEX('Historical Mix'!$I$17:$I$217,MATCH(1,('Historical Mix'!$A$17:$A$217=Calculations!$E16)*('Historical Mix'!$B$17:$B$217=Calculations!$K16),0)))</f>
        <v/>
      </c>
      <c r="O16" s="114" t="str" cm="1">
        <f t="array" aca="1" ref="O16" ca="1">IF(LEN($K16)=0,"",INDEX('Historical Mix'!$M$17:$M$217,MATCH(1,('Historical Mix'!$A$17:$A$217=Calculations!$E16)*('Historical Mix'!$B$17:$B$217=Calculations!$K16),0)))</f>
        <v/>
      </c>
      <c r="P16" s="114" t="str" cm="1">
        <f t="array" aca="1" ref="P16" ca="1">IF(LEN($K16)=0,"",INDEX('Historical Mix'!$N$17:$N$217,MATCH(1,('Historical Mix'!$A$17:$A$217=Calculations!$E16)*('Historical Mix'!$B$17:$B$217=Calculations!$K16),0)))</f>
        <v/>
      </c>
      <c r="Q16" s="114" t="str" cm="1">
        <f t="array" aca="1" ref="Q16" ca="1">IF(LEN($K16)=0,"",INDEX('Historical Mix'!$S$17:$S$217,MATCH(1,('Historical Mix'!$A$17:$A$217=Calculations!$E16)*('Historical Mix'!$B$17:$B$217=Calculations!$K16),0)))</f>
        <v/>
      </c>
      <c r="R16" s="114" t="str" cm="1">
        <f t="array" aca="1" ref="R16" ca="1">IF(LEN($K16)=0,"",INDEX('Historical Mix'!$T$17:$T$217,MATCH(1,('Historical Mix'!$A$17:$A$217=Calculations!$E16)*('Historical Mix'!$B$17:$B$217=Calculations!$K16),0)))</f>
        <v/>
      </c>
      <c r="S16" s="114" t="str" cm="1">
        <f t="array" aca="1" ref="S16" ca="1">IF(LEN($K16)=0,"",IF(OR(F16="System Leaks",AND(E16="Urban",F16="Outdoor")),0,INDEX('Historical Mix'!$X$17:$X$217,MATCH(1,('Historical Mix'!$A$17:$A$217=Calculations!$E16)*('Historical Mix'!$B$17:$B$217=Calculations!$K16),0))))</f>
        <v/>
      </c>
      <c r="T16" s="114" t="str" cm="1">
        <f t="array" aca="1" ref="T16" ca="1">IF(LEN($K16)=0,"",IF(OR(F16="System Leaks",AND(E16="Urban",F16="Outdoor")),0,INDEX('Historical Mix'!$Y$17:$Y$217,MATCH(1,('Historical Mix'!$A$17:$A$217=Calculations!$E16)*('Historical Mix'!$B$17:$B$217=Calculations!$K16),0))))</f>
        <v/>
      </c>
      <c r="U16" s="114" t="str" cm="1">
        <f t="array" aca="1" ref="U16" ca="1">IF(LEN($K16)=0,"",IF(OR(F16="System Leaks",AND(E16="Urban",F16="Outdoor")),0,INDEX('Historical Mix'!$AC$17:$AC$217,MATCH(1,('Historical Mix'!$A$17:$A$217=Calculations!$E16)*('Historical Mix'!$B$17:$B$217=Calculations!$K16),0))))</f>
        <v/>
      </c>
      <c r="V16" s="114" t="str" cm="1">
        <f t="array" aca="1" ref="V16" ca="1">IF(LEN($K16)=0,"",IF(OR(F16="System Leaks",AND(E16="Urban",F16="Outdoor")),0,INDEX('Historical Mix'!$AD$17:$AD$217,MATCH(1,('Historical Mix'!$A$17:$A$217=Calculations!$E16)*('Historical Mix'!$B$17:$B$217=Calculations!$K16),0))))</f>
        <v/>
      </c>
      <c r="W16" s="114" t="str">
        <f t="shared" ca="1" si="0"/>
        <v/>
      </c>
      <c r="X16" s="114" t="str">
        <f t="shared" ca="1" si="1"/>
        <v/>
      </c>
      <c r="Y16" s="114" t="str">
        <f t="shared" ca="1" si="2"/>
        <v/>
      </c>
      <c r="Z16" s="85" t="str" cm="1">
        <f t="array" aca="1" ref="Z16" ca="1">IF(LEN($K16)=0,"",INDEX('Water System Inputs'!$L$1:$L$250,MATCH(1,('Water System Inputs'!$A$1:$A$250=Calculations!$K16)*('Water System Inputs'!$B$1:$B$250=SUBSTITUTE(Calculations!$L16,"*",""))*('Water System Inputs'!$C$1:$C$250=Calculations!$E16)*('Water System Inputs'!$D$1:$D$250=Calculations!Z$3),0)))</f>
        <v/>
      </c>
      <c r="AA16" s="113" t="str" cm="1">
        <f t="array" aca="1" ref="AA16" ca="1">IF(LEN($K16)=0,"",INDEX('Water System Inputs'!$N$1:$N$250,MATCH(1,('Water System Inputs'!$A$1:$A$250=Calculations!$K16)*('Water System Inputs'!$B$1:$B$250=SUBSTITUTE(Calculations!$L16,"*",""))*('Water System Inputs'!$C$1:$C$250=Calculations!$E16)*('Water System Inputs'!$L$1:$L$250=Z16),0)))</f>
        <v/>
      </c>
      <c r="AB16" s="113" t="str" cm="1">
        <f t="array" aca="1" ref="AB16" ca="1">IF(LEN($K16)=0,"",INDEX('Water System Inputs'!$M$1:$M$250,MATCH(1,('Water System Inputs'!$A$1:$A$250=Calculations!$K16)*('Water System Inputs'!$B$1:$B$250=SUBSTITUTE(Calculations!$L16,"*",""))*('Water System Inputs'!$C$1:$C$250=Calculations!$E16)*('Water System Inputs'!$L$1:$L$250=Z16),0)))</f>
        <v/>
      </c>
      <c r="AC16" s="85" t="str" cm="1">
        <f t="array" aca="1" ref="AC16" ca="1">IF(LEN($K16)=0,"",INDEX('Water System Inputs'!$L$1:$L$250,MATCH(1,('Water System Inputs'!$A$1:$A$250=Calculations!$K16)*('Water System Inputs'!$B$1:$B$250=SUBSTITUTE(Calculations!$L16,"*",""))*('Water System Inputs'!$C$1:$C$250=Calculations!$E16)*('Water System Inputs'!$D$1:$D$250=Calculations!AC$3),0)))</f>
        <v/>
      </c>
      <c r="AD16" s="113" t="str" cm="1">
        <f t="array" aca="1" ref="AD16" ca="1">IF(LEN($K16)=0,"",INDEX('Water System Inputs'!$N$1:$N$250,MATCH(1,('Water System Inputs'!$A$1:$A$250=Calculations!$K16)*('Water System Inputs'!$B$1:$B$250=SUBSTITUTE(Calculations!$L16,"*",""))*('Water System Inputs'!$C$1:$C$250=Calculations!$E16)*('Water System Inputs'!$L$1:$L$250=AC16),0)))</f>
        <v/>
      </c>
      <c r="AE16" s="113" t="str" cm="1">
        <f t="array" aca="1" ref="AE16" ca="1">IF(LEN($K16)=0,"",INDEX('Water System Inputs'!$M$1:$M$250,MATCH(1,('Water System Inputs'!$A$1:$A$250=Calculations!$K16)*('Water System Inputs'!$B$1:$B$250=SUBSTITUTE(Calculations!$L16,"*",""))*('Water System Inputs'!$C$1:$C$250=Calculations!$E16)*('Water System Inputs'!$L$1:$L$250=AC16),0)))</f>
        <v/>
      </c>
      <c r="AF16" s="85" t="str" cm="1">
        <f t="array" aca="1" ref="AF16" ca="1">IF(LEN($K16)=0,"",INDEX('Water System Inputs'!$L$1:$L$250,MATCH(1,('Water System Inputs'!$A$1:$A$250=Calculations!$K16)*('Water System Inputs'!$B$1:$B$250=SUBSTITUTE(Calculations!$L16,"*",""))*('Water System Inputs'!$C$1:$C$250=Calculations!$E16)*('Water System Inputs'!$D$1:$D$250=Calculations!AF$3),0)))</f>
        <v/>
      </c>
      <c r="AG16" s="85" t="str" cm="1">
        <f t="array" aca="1" ref="AG16" ca="1">IF(OR(LEN($K16)=0,AF16&lt;&gt;"Urban Potable Distribution"),"",INDEX('Water System Inputs'!$L$1:$L$250,MATCH(1,('Water System Inputs'!$A$1:$A$250=Calculations!$K16)*('Water System Inputs'!$B$1:$B$250=SUBSTITUTE(Calculations!$L16,"*",""))*('Water System Inputs'!$C$1:$C$250=Calculations!$E16)*('Water System Inputs'!$D$1:$D$250=Calculations!AG$3),0)))</f>
        <v/>
      </c>
      <c r="AH16" s="113" t="str" cm="1">
        <f t="array" aca="1" ref="AH16" ca="1">IF(LEN($K16)=0,"",INDEX('Water System Inputs'!$N$1:$N$250,MATCH(1,('Water System Inputs'!$A$1:$A$250=Calculations!$K16)*('Water System Inputs'!$B$1:$B$250=SUBSTITUTE(Calculations!$L16,"*",""))*('Water System Inputs'!$C$1:$C$250=Calculations!$E16)*('Water System Inputs'!$L$1:$L$250=AF16),0)))</f>
        <v/>
      </c>
      <c r="AI16" s="113" t="str" cm="1">
        <f t="array" aca="1" ref="AI16" ca="1">IF(LEN($K16)=0,"",INDEX('Water System Inputs'!$M$1:$M$250,MATCH(1,('Water System Inputs'!$A$1:$A$250=Calculations!$K16)*('Water System Inputs'!$B$1:$B$250=SUBSTITUTE(Calculations!$L16,"*",""))*('Water System Inputs'!$C$1:$C$250=Calculations!$E16)*('Water System Inputs'!$L$1:$L$250=AF16),0)))</f>
        <v/>
      </c>
      <c r="AJ16" s="85" t="str" cm="1">
        <f t="array" aca="1" ref="AJ16" ca="1">IF(LEN($K16)=0,"",IF(OR(F16="System Leaks",AND(E16="Urban",F16="Outdoor")),"None",INDEX('Water System Inputs'!$L$1:$L$250,MATCH(1,('Water System Inputs'!$A$1:$A$250=Calculations!$K16)*('Water System Inputs'!$B$1:$B$250=SUBSTITUTE(Calculations!$L16,"*",""))*('Water System Inputs'!$C$1:$C$250=Calculations!$E16)*('Water System Inputs'!$D$1:$D$250=Calculations!AJ$3),0))))</f>
        <v/>
      </c>
      <c r="AK16" s="113" t="str" cm="1">
        <f t="array" aca="1" ref="AK16" ca="1">IF(LEN($K16)=0,"",IF(AJ16="None",0,INDEX('Water System Inputs'!$N$1:$N$250,MATCH(1,('Water System Inputs'!$A$1:$A$250=Calculations!$K16)*('Water System Inputs'!$B$1:$B$250=SUBSTITUTE(Calculations!$L16,"*",""))*('Water System Inputs'!$C$1:$C$250=Calculations!$E16)*('Water System Inputs'!$L$1:$L$250=AJ16),0))))</f>
        <v/>
      </c>
      <c r="AL16" s="113" t="str" cm="1">
        <f t="array" aca="1" ref="AL16" ca="1">IF(LEN($K16)=0,"",IF(AJ16="None",0,INDEX('Water System Inputs'!$M$1:$M$250,MATCH(1,('Water System Inputs'!$A$1:$A$250=Calculations!$K16)*('Water System Inputs'!$B$1:$B$250=SUBSTITUTE(Calculations!$L16,"*",""))*('Water System Inputs'!$C$1:$C$250=Calculations!$E16)*('Water System Inputs'!$L$1:$L$250=AJ16),0))))</f>
        <v/>
      </c>
      <c r="AM16" s="85" t="str" cm="1">
        <f t="array" aca="1" ref="AM16" ca="1">IF(LEN($K16)=0,"",IF(OR(F16="System Leaks",AND(E16="Urban",F16="Outdoor")),"None",INDEX('Water System Inputs'!$L$1:$L$250,MATCH(1,('Water System Inputs'!$A$1:$A$250=Calculations!$K16)*('Water System Inputs'!$B$1:$B$250=SUBSTITUTE(Calculations!$L16,"*",""))*('Water System Inputs'!$C$1:$C$250=Calculations!$E16)*('Water System Inputs'!$D$1:$D$250=Calculations!AM$3),0))))</f>
        <v/>
      </c>
      <c r="AN16" s="113" t="str" cm="1">
        <f t="array" aca="1" ref="AN16" ca="1">IF(LEN($K16)=0,"",IF(AM16="None",0,INDEX('Water System Inputs'!$N$1:$N$250,MATCH(1,('Water System Inputs'!$A$1:$A$250=Calculations!$K16)*('Water System Inputs'!$B$1:$B$250=SUBSTITUTE(Calculations!$L16,"*",""))*('Water System Inputs'!$C$1:$C$250=Calculations!$E16)*('Water System Inputs'!$L$1:$L$250=AM16),0))))</f>
        <v/>
      </c>
      <c r="AO16" s="113" t="str" cm="1">
        <f t="array" aca="1" ref="AO16" ca="1">IF(LEN($K16)=0,"",IF(AM16="None",0,INDEX('Water System Inputs'!$M$1:$M$250,MATCH(1,('Water System Inputs'!$A$1:$A$250=Calculations!$K16)*('Water System Inputs'!$B$1:$B$250=SUBSTITUTE(Calculations!$L16,"*",""))*('Water System Inputs'!$C$1:$C$250=Calculations!$E16)*('Water System Inputs'!$L$1:$L$250=AM16),0))))</f>
        <v/>
      </c>
      <c r="AP16" s="114" t="str">
        <f t="shared" ca="1" si="3"/>
        <v/>
      </c>
      <c r="AQ16" s="114" t="str">
        <f t="shared" ca="1" si="4"/>
        <v/>
      </c>
      <c r="AR16" s="114" t="str">
        <f t="shared" ca="1" si="5"/>
        <v/>
      </c>
      <c r="AS16" s="114" t="str" cm="1">
        <f t="array" aca="1" ref="AS16" ca="1">IF(LEN($K16)=0,"",IF($C16&gt;ResourceBalanceYear,AP16,IF(SUM($C16:$D16)&lt;ResourceBalanceYear,W16,((ResourceBalanceYear-$C16)*W16+(SUM($C16:$D16)-ResourceBalanceYear)*AP16)/$D16)))</f>
        <v/>
      </c>
      <c r="AT16" s="114" t="str" cm="1">
        <f t="array" aca="1" ref="AT16" ca="1">IF(LEN($K16)=0,"",IF($C16&gt;ResourceBalanceYear,AQ16,IF(SUM($C16:$D16)&lt;ResourceBalanceYear,X16,((ResourceBalanceYear-$C16)*X16+(SUM($C16:$D16)-ResourceBalanceYear)*AQ16)/$D16)))</f>
        <v/>
      </c>
      <c r="AU16" s="114" t="str" cm="1">
        <f t="array" aca="1" ref="AU16" ca="1">IF(LEN($K16)=0,"",IF($C16&gt;ResourceBalanceYear,AR16,IF(SUM($C16:$D16)&lt;ResourceBalanceYear,Y16,((ResourceBalanceYear-$C16)*Y16+(SUM($C16:$D16)-ResourceBalanceYear)*AR16)/$D16)))</f>
        <v/>
      </c>
      <c r="AV16" s="136" t="str" cm="1">
        <f t="array" aca="1" ref="AV16" ca="1">IFERROR(IF(LEN($K16)=0,"",IF(AND(ResourceBalanceYear&lt;&gt;'Water System Inputs'!$E$5,ISERROR(FIND("*",_xlfn.TEXTJOIN(,TRUE,L16:AO16))&gt;0)),"Resource Balance Year has been changed by user",IF(AND(ResourceBalanceYear='Water System Inputs'!$E$5,FIND("*",_xlfn.TEXTJOIN(,TRUE,L16:AO16))&gt;0),"Marginal Energy calculations contain user overrides",IF(AND(ResourceBalanceYear&lt;&gt;'Water System Inputs'!$E$5,FIND("*",_xlfn.TEXTJOIN(,TRUE,L16:AO16))&gt;0),"Resource Balance Year has been changed by user; Marginal Energy calculations contain user overrides","")))),"")</f>
        <v/>
      </c>
      <c r="AW16" s="6" t="str" cm="1">
        <f t="array" aca="1" ref="AW16" ca="1">IFERROR(IF(LEN($K16)=0,"",IF(ResourceBalanceYear&lt;&gt;'Water System Inputs'!$E$5,"Resource Balance Year has been changed by user","")),"")</f>
        <v/>
      </c>
      <c r="AX16" s="6" t="str">
        <f t="shared" ca="1" si="6"/>
        <v/>
      </c>
      <c r="AY16" s="6" t="str">
        <f t="shared" ca="1" si="7"/>
        <v/>
      </c>
    </row>
    <row r="17" spans="1:51" x14ac:dyDescent="0.25">
      <c r="A17" s="85" t="str" cm="1">
        <f t="array" aca="1" ref="A17" ca="1">IF(ISBLANK(INDIRECT("'Measure Inputs'!C"&amp;ROW()+8)),"",INDIRECT("'Measure Inputs'!C"&amp;ROW()+8))</f>
        <v/>
      </c>
      <c r="B17" s="85" t="str" cm="1">
        <f t="array" aca="1" ref="B17" ca="1">IF(ISBLANK(INDIRECT("'Measure Inputs'!D"&amp;ROW()+8)),"",INDIRECT("'Measure Inputs'!D"&amp;ROW()+8))</f>
        <v/>
      </c>
      <c r="C17" s="85" t="str" cm="1">
        <f t="array" aca="1" ref="C17" ca="1">IF(ISBLANK(INDIRECT("'Measure Inputs'!F"&amp;ROW()+8)),"",INDIRECT("'Measure Inputs'!F"&amp;ROW()+8))</f>
        <v/>
      </c>
      <c r="D17" s="114" t="str" cm="1">
        <f t="array" aca="1" ref="D17" ca="1">IF(ISBLANK(INDIRECT("'Measure Inputs'!G"&amp;ROW()+8)),"",INDIRECT("'Measure Inputs'!G"&amp;ROW()+8))</f>
        <v/>
      </c>
      <c r="E17" s="85" t="str" cm="1">
        <f t="array" aca="1" ref="E17" ca="1">IF(ISBLANK(INDIRECT("'Measure Inputs'!H"&amp;ROW()+8)),"",INDIRECT("'Measure Inputs'!H"&amp;ROW()+8))</f>
        <v/>
      </c>
      <c r="F17" s="85" t="str" cm="1">
        <f t="array" aca="1" ref="F17" ca="1">IF(ISBLANK(INDIRECT("'Measure Inputs'!I"&amp;ROW()+8)),"",INDIRECT("'Measure Inputs'!I"&amp;ROW()+8))</f>
        <v/>
      </c>
      <c r="G17" s="114" t="str" cm="1">
        <f t="array" aca="1" ref="G17" ca="1">IF(ISBLANK(INDIRECT("'Measure Inputs'!J"&amp;ROW()+8)),"",INDIRECT("'Measure Inputs'!J"&amp;ROW()+8))</f>
        <v/>
      </c>
      <c r="H17" s="85" t="str" cm="1">
        <f t="array" aca="1" ref="H17" ca="1">IF(ISBLANK(INDIRECT("'Measure Inputs'!K"&amp;ROW()+8)),"",INDIRECT("'Measure Inputs'!K"&amp;ROW()+8))</f>
        <v/>
      </c>
      <c r="I17" s="114" t="str" cm="1">
        <f t="array" aca="1" ref="I17" ca="1">IF(ISBLANK(INDIRECT("'Measure Inputs'!L"&amp;ROW()+8)),"",INDIRECT("'Measure Inputs'!L"&amp;ROW()+8))</f>
        <v/>
      </c>
      <c r="J17" s="114" t="str">
        <f ca="1">IF(LEN(I17)=0,"",I17*'Default Values'!$B$91)</f>
        <v/>
      </c>
      <c r="K17" s="85" t="str" cm="1">
        <f t="array" aca="1" ref="K17" ca="1">IF(ISBLANK(INDIRECT("'Measure Inputs'!E"&amp;ROW()+8)),"",INDIRECT("'Measure Inputs'!E"&amp;ROW()+8))</f>
        <v/>
      </c>
      <c r="L17" s="85" t="str">
        <f ca="1">IF(LEN($K17)=0,"",OFFSET(INDEX('Water System Inputs'!$L:$L,MATCH($K17,'Water System Inputs'!$E:$E,0)),2,0))</f>
        <v/>
      </c>
      <c r="M17" s="114" t="str" cm="1">
        <f t="array" aca="1" ref="M17" ca="1">IF(LEN($K17)=0,"",INDEX('Historical Mix'!$H$17:$H$217,MATCH(1,('Historical Mix'!$A$17:$A$217=Calculations!$E17)*('Historical Mix'!$B$17:$B$217=Calculations!$K17),0)))</f>
        <v/>
      </c>
      <c r="N17" s="114" t="str" cm="1">
        <f t="array" aca="1" ref="N17" ca="1">IF(LEN($K17)=0,"",INDEX('Historical Mix'!$I$17:$I$217,MATCH(1,('Historical Mix'!$A$17:$A$217=Calculations!$E17)*('Historical Mix'!$B$17:$B$217=Calculations!$K17),0)))</f>
        <v/>
      </c>
      <c r="O17" s="114" t="str" cm="1">
        <f t="array" aca="1" ref="O17" ca="1">IF(LEN($K17)=0,"",INDEX('Historical Mix'!$M$17:$M$217,MATCH(1,('Historical Mix'!$A$17:$A$217=Calculations!$E17)*('Historical Mix'!$B$17:$B$217=Calculations!$K17),0)))</f>
        <v/>
      </c>
      <c r="P17" s="114" t="str" cm="1">
        <f t="array" aca="1" ref="P17" ca="1">IF(LEN($K17)=0,"",INDEX('Historical Mix'!$N$17:$N$217,MATCH(1,('Historical Mix'!$A$17:$A$217=Calculations!$E17)*('Historical Mix'!$B$17:$B$217=Calculations!$K17),0)))</f>
        <v/>
      </c>
      <c r="Q17" s="114" t="str" cm="1">
        <f t="array" aca="1" ref="Q17" ca="1">IF(LEN($K17)=0,"",INDEX('Historical Mix'!$S$17:$S$217,MATCH(1,('Historical Mix'!$A$17:$A$217=Calculations!$E17)*('Historical Mix'!$B$17:$B$217=Calculations!$K17),0)))</f>
        <v/>
      </c>
      <c r="R17" s="114" t="str" cm="1">
        <f t="array" aca="1" ref="R17" ca="1">IF(LEN($K17)=0,"",INDEX('Historical Mix'!$T$17:$T$217,MATCH(1,('Historical Mix'!$A$17:$A$217=Calculations!$E17)*('Historical Mix'!$B$17:$B$217=Calculations!$K17),0)))</f>
        <v/>
      </c>
      <c r="S17" s="114" t="str" cm="1">
        <f t="array" aca="1" ref="S17" ca="1">IF(LEN($K17)=0,"",IF(OR(F17="System Leaks",AND(E17="Urban",F17="Outdoor")),0,INDEX('Historical Mix'!$X$17:$X$217,MATCH(1,('Historical Mix'!$A$17:$A$217=Calculations!$E17)*('Historical Mix'!$B$17:$B$217=Calculations!$K17),0))))</f>
        <v/>
      </c>
      <c r="T17" s="114" t="str" cm="1">
        <f t="array" aca="1" ref="T17" ca="1">IF(LEN($K17)=0,"",IF(OR(F17="System Leaks",AND(E17="Urban",F17="Outdoor")),0,INDEX('Historical Mix'!$Y$17:$Y$217,MATCH(1,('Historical Mix'!$A$17:$A$217=Calculations!$E17)*('Historical Mix'!$B$17:$B$217=Calculations!$K17),0))))</f>
        <v/>
      </c>
      <c r="U17" s="114" t="str" cm="1">
        <f t="array" aca="1" ref="U17" ca="1">IF(LEN($K17)=0,"",IF(OR(F17="System Leaks",AND(E17="Urban",F17="Outdoor")),0,INDEX('Historical Mix'!$AC$17:$AC$217,MATCH(1,('Historical Mix'!$A$17:$A$217=Calculations!$E17)*('Historical Mix'!$B$17:$B$217=Calculations!$K17),0))))</f>
        <v/>
      </c>
      <c r="V17" s="114" t="str" cm="1">
        <f t="array" aca="1" ref="V17" ca="1">IF(LEN($K17)=0,"",IF(OR(F17="System Leaks",AND(E17="Urban",F17="Outdoor")),0,INDEX('Historical Mix'!$AD$17:$AD$217,MATCH(1,('Historical Mix'!$A$17:$A$217=Calculations!$E17)*('Historical Mix'!$B$17:$B$217=Calculations!$K17),0))))</f>
        <v/>
      </c>
      <c r="W17" s="114" t="str">
        <f t="shared" ca="1" si="0"/>
        <v/>
      </c>
      <c r="X17" s="114" t="str">
        <f t="shared" ca="1" si="1"/>
        <v/>
      </c>
      <c r="Y17" s="114" t="str">
        <f t="shared" ca="1" si="2"/>
        <v/>
      </c>
      <c r="Z17" s="85" t="str" cm="1">
        <f t="array" aca="1" ref="Z17" ca="1">IF(LEN($K17)=0,"",INDEX('Water System Inputs'!$L$1:$L$250,MATCH(1,('Water System Inputs'!$A$1:$A$250=Calculations!$K17)*('Water System Inputs'!$B$1:$B$250=SUBSTITUTE(Calculations!$L17,"*",""))*('Water System Inputs'!$C$1:$C$250=Calculations!$E17)*('Water System Inputs'!$D$1:$D$250=Calculations!Z$3),0)))</f>
        <v/>
      </c>
      <c r="AA17" s="113" t="str" cm="1">
        <f t="array" aca="1" ref="AA17" ca="1">IF(LEN($K17)=0,"",INDEX('Water System Inputs'!$N$1:$N$250,MATCH(1,('Water System Inputs'!$A$1:$A$250=Calculations!$K17)*('Water System Inputs'!$B$1:$B$250=SUBSTITUTE(Calculations!$L17,"*",""))*('Water System Inputs'!$C$1:$C$250=Calculations!$E17)*('Water System Inputs'!$L$1:$L$250=Z17),0)))</f>
        <v/>
      </c>
      <c r="AB17" s="113" t="str" cm="1">
        <f t="array" aca="1" ref="AB17" ca="1">IF(LEN($K17)=0,"",INDEX('Water System Inputs'!$M$1:$M$250,MATCH(1,('Water System Inputs'!$A$1:$A$250=Calculations!$K17)*('Water System Inputs'!$B$1:$B$250=SUBSTITUTE(Calculations!$L17,"*",""))*('Water System Inputs'!$C$1:$C$250=Calculations!$E17)*('Water System Inputs'!$L$1:$L$250=Z17),0)))</f>
        <v/>
      </c>
      <c r="AC17" s="85" t="str" cm="1">
        <f t="array" aca="1" ref="AC17" ca="1">IF(LEN($K17)=0,"",INDEX('Water System Inputs'!$L$1:$L$250,MATCH(1,('Water System Inputs'!$A$1:$A$250=Calculations!$K17)*('Water System Inputs'!$B$1:$B$250=SUBSTITUTE(Calculations!$L17,"*",""))*('Water System Inputs'!$C$1:$C$250=Calculations!$E17)*('Water System Inputs'!$D$1:$D$250=Calculations!AC$3),0)))</f>
        <v/>
      </c>
      <c r="AD17" s="113" t="str" cm="1">
        <f t="array" aca="1" ref="AD17" ca="1">IF(LEN($K17)=0,"",INDEX('Water System Inputs'!$N$1:$N$250,MATCH(1,('Water System Inputs'!$A$1:$A$250=Calculations!$K17)*('Water System Inputs'!$B$1:$B$250=SUBSTITUTE(Calculations!$L17,"*",""))*('Water System Inputs'!$C$1:$C$250=Calculations!$E17)*('Water System Inputs'!$L$1:$L$250=AC17),0)))</f>
        <v/>
      </c>
      <c r="AE17" s="113" t="str" cm="1">
        <f t="array" aca="1" ref="AE17" ca="1">IF(LEN($K17)=0,"",INDEX('Water System Inputs'!$M$1:$M$250,MATCH(1,('Water System Inputs'!$A$1:$A$250=Calculations!$K17)*('Water System Inputs'!$B$1:$B$250=SUBSTITUTE(Calculations!$L17,"*",""))*('Water System Inputs'!$C$1:$C$250=Calculations!$E17)*('Water System Inputs'!$L$1:$L$250=AC17),0)))</f>
        <v/>
      </c>
      <c r="AF17" s="85" t="str" cm="1">
        <f t="array" aca="1" ref="AF17" ca="1">IF(LEN($K17)=0,"",INDEX('Water System Inputs'!$L$1:$L$250,MATCH(1,('Water System Inputs'!$A$1:$A$250=Calculations!$K17)*('Water System Inputs'!$B$1:$B$250=SUBSTITUTE(Calculations!$L17,"*",""))*('Water System Inputs'!$C$1:$C$250=Calculations!$E17)*('Water System Inputs'!$D$1:$D$250=Calculations!AF$3),0)))</f>
        <v/>
      </c>
      <c r="AG17" s="85" t="str" cm="1">
        <f t="array" aca="1" ref="AG17" ca="1">IF(OR(LEN($K17)=0,AF17&lt;&gt;"Urban Potable Distribution"),"",INDEX('Water System Inputs'!$L$1:$L$250,MATCH(1,('Water System Inputs'!$A$1:$A$250=Calculations!$K17)*('Water System Inputs'!$B$1:$B$250=SUBSTITUTE(Calculations!$L17,"*",""))*('Water System Inputs'!$C$1:$C$250=Calculations!$E17)*('Water System Inputs'!$D$1:$D$250=Calculations!AG$3),0)))</f>
        <v/>
      </c>
      <c r="AH17" s="113" t="str" cm="1">
        <f t="array" aca="1" ref="AH17" ca="1">IF(LEN($K17)=0,"",INDEX('Water System Inputs'!$N$1:$N$250,MATCH(1,('Water System Inputs'!$A$1:$A$250=Calculations!$K17)*('Water System Inputs'!$B$1:$B$250=SUBSTITUTE(Calculations!$L17,"*",""))*('Water System Inputs'!$C$1:$C$250=Calculations!$E17)*('Water System Inputs'!$L$1:$L$250=AF17),0)))</f>
        <v/>
      </c>
      <c r="AI17" s="113" t="str" cm="1">
        <f t="array" aca="1" ref="AI17" ca="1">IF(LEN($K17)=0,"",INDEX('Water System Inputs'!$M$1:$M$250,MATCH(1,('Water System Inputs'!$A$1:$A$250=Calculations!$K17)*('Water System Inputs'!$B$1:$B$250=SUBSTITUTE(Calculations!$L17,"*",""))*('Water System Inputs'!$C$1:$C$250=Calculations!$E17)*('Water System Inputs'!$L$1:$L$250=AF17),0)))</f>
        <v/>
      </c>
      <c r="AJ17" s="85" t="str" cm="1">
        <f t="array" aca="1" ref="AJ17" ca="1">IF(LEN($K17)=0,"",IF(OR(F17="System Leaks",AND(E17="Urban",F17="Outdoor")),"None",INDEX('Water System Inputs'!$L$1:$L$250,MATCH(1,('Water System Inputs'!$A$1:$A$250=Calculations!$K17)*('Water System Inputs'!$B$1:$B$250=SUBSTITUTE(Calculations!$L17,"*",""))*('Water System Inputs'!$C$1:$C$250=Calculations!$E17)*('Water System Inputs'!$D$1:$D$250=Calculations!AJ$3),0))))</f>
        <v/>
      </c>
      <c r="AK17" s="113" t="str" cm="1">
        <f t="array" aca="1" ref="AK17" ca="1">IF(LEN($K17)=0,"",IF(AJ17="None",0,INDEX('Water System Inputs'!$N$1:$N$250,MATCH(1,('Water System Inputs'!$A$1:$A$250=Calculations!$K17)*('Water System Inputs'!$B$1:$B$250=SUBSTITUTE(Calculations!$L17,"*",""))*('Water System Inputs'!$C$1:$C$250=Calculations!$E17)*('Water System Inputs'!$L$1:$L$250=AJ17),0))))</f>
        <v/>
      </c>
      <c r="AL17" s="113" t="str" cm="1">
        <f t="array" aca="1" ref="AL17" ca="1">IF(LEN($K17)=0,"",IF(AJ17="None",0,INDEX('Water System Inputs'!$M$1:$M$250,MATCH(1,('Water System Inputs'!$A$1:$A$250=Calculations!$K17)*('Water System Inputs'!$B$1:$B$250=SUBSTITUTE(Calculations!$L17,"*",""))*('Water System Inputs'!$C$1:$C$250=Calculations!$E17)*('Water System Inputs'!$L$1:$L$250=AJ17),0))))</f>
        <v/>
      </c>
      <c r="AM17" s="85" t="str" cm="1">
        <f t="array" aca="1" ref="AM17" ca="1">IF(LEN($K17)=0,"",IF(OR(F17="System Leaks",AND(E17="Urban",F17="Outdoor")),"None",INDEX('Water System Inputs'!$L$1:$L$250,MATCH(1,('Water System Inputs'!$A$1:$A$250=Calculations!$K17)*('Water System Inputs'!$B$1:$B$250=SUBSTITUTE(Calculations!$L17,"*",""))*('Water System Inputs'!$C$1:$C$250=Calculations!$E17)*('Water System Inputs'!$D$1:$D$250=Calculations!AM$3),0))))</f>
        <v/>
      </c>
      <c r="AN17" s="113" t="str" cm="1">
        <f t="array" aca="1" ref="AN17" ca="1">IF(LEN($K17)=0,"",IF(AM17="None",0,INDEX('Water System Inputs'!$N$1:$N$250,MATCH(1,('Water System Inputs'!$A$1:$A$250=Calculations!$K17)*('Water System Inputs'!$B$1:$B$250=SUBSTITUTE(Calculations!$L17,"*",""))*('Water System Inputs'!$C$1:$C$250=Calculations!$E17)*('Water System Inputs'!$L$1:$L$250=AM17),0))))</f>
        <v/>
      </c>
      <c r="AO17" s="113" t="str" cm="1">
        <f t="array" aca="1" ref="AO17" ca="1">IF(LEN($K17)=0,"",IF(AM17="None",0,INDEX('Water System Inputs'!$M$1:$M$250,MATCH(1,('Water System Inputs'!$A$1:$A$250=Calculations!$K17)*('Water System Inputs'!$B$1:$B$250=SUBSTITUTE(Calculations!$L17,"*",""))*('Water System Inputs'!$C$1:$C$250=Calculations!$E17)*('Water System Inputs'!$L$1:$L$250=AM17),0))))</f>
        <v/>
      </c>
      <c r="AP17" s="114" t="str">
        <f t="shared" ca="1" si="3"/>
        <v/>
      </c>
      <c r="AQ17" s="114" t="str">
        <f t="shared" ca="1" si="4"/>
        <v/>
      </c>
      <c r="AR17" s="114" t="str">
        <f t="shared" ca="1" si="5"/>
        <v/>
      </c>
      <c r="AS17" s="114" t="str" cm="1">
        <f t="array" aca="1" ref="AS17" ca="1">IF(LEN($K17)=0,"",IF($C17&gt;ResourceBalanceYear,AP17,IF(SUM($C17:$D17)&lt;ResourceBalanceYear,W17,((ResourceBalanceYear-$C17)*W17+(SUM($C17:$D17)-ResourceBalanceYear)*AP17)/$D17)))</f>
        <v/>
      </c>
      <c r="AT17" s="114" t="str" cm="1">
        <f t="array" aca="1" ref="AT17" ca="1">IF(LEN($K17)=0,"",IF($C17&gt;ResourceBalanceYear,AQ17,IF(SUM($C17:$D17)&lt;ResourceBalanceYear,X17,((ResourceBalanceYear-$C17)*X17+(SUM($C17:$D17)-ResourceBalanceYear)*AQ17)/$D17)))</f>
        <v/>
      </c>
      <c r="AU17" s="114" t="str" cm="1">
        <f t="array" aca="1" ref="AU17" ca="1">IF(LEN($K17)=0,"",IF($C17&gt;ResourceBalanceYear,AR17,IF(SUM($C17:$D17)&lt;ResourceBalanceYear,Y17,((ResourceBalanceYear-$C17)*Y17+(SUM($C17:$D17)-ResourceBalanceYear)*AR17)/$D17)))</f>
        <v/>
      </c>
      <c r="AV17" s="136" t="str" cm="1">
        <f t="array" aca="1" ref="AV17" ca="1">IFERROR(IF(LEN($K17)=0,"",IF(AND(ResourceBalanceYear&lt;&gt;'Water System Inputs'!$E$5,ISERROR(FIND("*",_xlfn.TEXTJOIN(,TRUE,L17:AO17))&gt;0)),"Resource Balance Year has been changed by user",IF(AND(ResourceBalanceYear='Water System Inputs'!$E$5,FIND("*",_xlfn.TEXTJOIN(,TRUE,L17:AO17))&gt;0),"Marginal Energy calculations contain user overrides",IF(AND(ResourceBalanceYear&lt;&gt;'Water System Inputs'!$E$5,FIND("*",_xlfn.TEXTJOIN(,TRUE,L17:AO17))&gt;0),"Resource Balance Year has been changed by user; Marginal Energy calculations contain user overrides","")))),"")</f>
        <v/>
      </c>
      <c r="AW17" s="6" t="str" cm="1">
        <f t="array" aca="1" ref="AW17" ca="1">IFERROR(IF(LEN($K17)=0,"",IF(ResourceBalanceYear&lt;&gt;'Water System Inputs'!$E$5,"Resource Balance Year has been changed by user","")),"")</f>
        <v/>
      </c>
      <c r="AX17" s="6" t="str">
        <f t="shared" ca="1" si="6"/>
        <v/>
      </c>
      <c r="AY17" s="6" t="str">
        <f t="shared" ca="1" si="7"/>
        <v/>
      </c>
    </row>
    <row r="18" spans="1:51" x14ac:dyDescent="0.25">
      <c r="A18" s="85" t="str" cm="1">
        <f t="array" aca="1" ref="A18" ca="1">IF(ISBLANK(INDIRECT("'Measure Inputs'!C"&amp;ROW()+8)),"",INDIRECT("'Measure Inputs'!C"&amp;ROW()+8))</f>
        <v/>
      </c>
      <c r="B18" s="85" t="str" cm="1">
        <f t="array" aca="1" ref="B18" ca="1">IF(ISBLANK(INDIRECT("'Measure Inputs'!D"&amp;ROW()+8)),"",INDIRECT("'Measure Inputs'!D"&amp;ROW()+8))</f>
        <v/>
      </c>
      <c r="C18" s="85" t="str" cm="1">
        <f t="array" aca="1" ref="C18" ca="1">IF(ISBLANK(INDIRECT("'Measure Inputs'!F"&amp;ROW()+8)),"",INDIRECT("'Measure Inputs'!F"&amp;ROW()+8))</f>
        <v/>
      </c>
      <c r="D18" s="114" t="str" cm="1">
        <f t="array" aca="1" ref="D18" ca="1">IF(ISBLANK(INDIRECT("'Measure Inputs'!G"&amp;ROW()+8)),"",INDIRECT("'Measure Inputs'!G"&amp;ROW()+8))</f>
        <v/>
      </c>
      <c r="E18" s="85" t="str" cm="1">
        <f t="array" aca="1" ref="E18" ca="1">IF(ISBLANK(INDIRECT("'Measure Inputs'!H"&amp;ROW()+8)),"",INDIRECT("'Measure Inputs'!H"&amp;ROW()+8))</f>
        <v/>
      </c>
      <c r="F18" s="85" t="str" cm="1">
        <f t="array" aca="1" ref="F18" ca="1">IF(ISBLANK(INDIRECT("'Measure Inputs'!I"&amp;ROW()+8)),"",INDIRECT("'Measure Inputs'!I"&amp;ROW()+8))</f>
        <v/>
      </c>
      <c r="G18" s="114" t="str" cm="1">
        <f t="array" aca="1" ref="G18" ca="1">IF(ISBLANK(INDIRECT("'Measure Inputs'!J"&amp;ROW()+8)),"",INDIRECT("'Measure Inputs'!J"&amp;ROW()+8))</f>
        <v/>
      </c>
      <c r="H18" s="85" t="str" cm="1">
        <f t="array" aca="1" ref="H18" ca="1">IF(ISBLANK(INDIRECT("'Measure Inputs'!K"&amp;ROW()+8)),"",INDIRECT("'Measure Inputs'!K"&amp;ROW()+8))</f>
        <v/>
      </c>
      <c r="I18" s="114" t="str" cm="1">
        <f t="array" aca="1" ref="I18" ca="1">IF(ISBLANK(INDIRECT("'Measure Inputs'!L"&amp;ROW()+8)),"",INDIRECT("'Measure Inputs'!L"&amp;ROW()+8))</f>
        <v/>
      </c>
      <c r="J18" s="114" t="str">
        <f ca="1">IF(LEN(I18)=0,"",I18*'Default Values'!$B$91)</f>
        <v/>
      </c>
      <c r="K18" s="85" t="str" cm="1">
        <f t="array" aca="1" ref="K18" ca="1">IF(ISBLANK(INDIRECT("'Measure Inputs'!E"&amp;ROW()+8)),"",INDIRECT("'Measure Inputs'!E"&amp;ROW()+8))</f>
        <v/>
      </c>
      <c r="L18" s="85" t="str">
        <f ca="1">IF(LEN($K18)=0,"",OFFSET(INDEX('Water System Inputs'!$L:$L,MATCH($K18,'Water System Inputs'!$E:$E,0)),2,0))</f>
        <v/>
      </c>
      <c r="M18" s="114" t="str" cm="1">
        <f t="array" aca="1" ref="M18" ca="1">IF(LEN($K18)=0,"",INDEX('Historical Mix'!$H$17:$H$217,MATCH(1,('Historical Mix'!$A$17:$A$217=Calculations!$E18)*('Historical Mix'!$B$17:$B$217=Calculations!$K18),0)))</f>
        <v/>
      </c>
      <c r="N18" s="114" t="str" cm="1">
        <f t="array" aca="1" ref="N18" ca="1">IF(LEN($K18)=0,"",INDEX('Historical Mix'!$I$17:$I$217,MATCH(1,('Historical Mix'!$A$17:$A$217=Calculations!$E18)*('Historical Mix'!$B$17:$B$217=Calculations!$K18),0)))</f>
        <v/>
      </c>
      <c r="O18" s="114" t="str" cm="1">
        <f t="array" aca="1" ref="O18" ca="1">IF(LEN($K18)=0,"",INDEX('Historical Mix'!$M$17:$M$217,MATCH(1,('Historical Mix'!$A$17:$A$217=Calculations!$E18)*('Historical Mix'!$B$17:$B$217=Calculations!$K18),0)))</f>
        <v/>
      </c>
      <c r="P18" s="114" t="str" cm="1">
        <f t="array" aca="1" ref="P18" ca="1">IF(LEN($K18)=0,"",INDEX('Historical Mix'!$N$17:$N$217,MATCH(1,('Historical Mix'!$A$17:$A$217=Calculations!$E18)*('Historical Mix'!$B$17:$B$217=Calculations!$K18),0)))</f>
        <v/>
      </c>
      <c r="Q18" s="114" t="str" cm="1">
        <f t="array" aca="1" ref="Q18" ca="1">IF(LEN($K18)=0,"",INDEX('Historical Mix'!$S$17:$S$217,MATCH(1,('Historical Mix'!$A$17:$A$217=Calculations!$E18)*('Historical Mix'!$B$17:$B$217=Calculations!$K18),0)))</f>
        <v/>
      </c>
      <c r="R18" s="114" t="str" cm="1">
        <f t="array" aca="1" ref="R18" ca="1">IF(LEN($K18)=0,"",INDEX('Historical Mix'!$T$17:$T$217,MATCH(1,('Historical Mix'!$A$17:$A$217=Calculations!$E18)*('Historical Mix'!$B$17:$B$217=Calculations!$K18),0)))</f>
        <v/>
      </c>
      <c r="S18" s="114" t="str" cm="1">
        <f t="array" aca="1" ref="S18" ca="1">IF(LEN($K18)=0,"",IF(OR(F18="System Leaks",AND(E18="Urban",F18="Outdoor")),0,INDEX('Historical Mix'!$X$17:$X$217,MATCH(1,('Historical Mix'!$A$17:$A$217=Calculations!$E18)*('Historical Mix'!$B$17:$B$217=Calculations!$K18),0))))</f>
        <v/>
      </c>
      <c r="T18" s="114" t="str" cm="1">
        <f t="array" aca="1" ref="T18" ca="1">IF(LEN($K18)=0,"",IF(OR(F18="System Leaks",AND(E18="Urban",F18="Outdoor")),0,INDEX('Historical Mix'!$Y$17:$Y$217,MATCH(1,('Historical Mix'!$A$17:$A$217=Calculations!$E18)*('Historical Mix'!$B$17:$B$217=Calculations!$K18),0))))</f>
        <v/>
      </c>
      <c r="U18" s="114" t="str" cm="1">
        <f t="array" aca="1" ref="U18" ca="1">IF(LEN($K18)=0,"",IF(OR(F18="System Leaks",AND(E18="Urban",F18="Outdoor")),0,INDEX('Historical Mix'!$AC$17:$AC$217,MATCH(1,('Historical Mix'!$A$17:$A$217=Calculations!$E18)*('Historical Mix'!$B$17:$B$217=Calculations!$K18),0))))</f>
        <v/>
      </c>
      <c r="V18" s="114" t="str" cm="1">
        <f t="array" aca="1" ref="V18" ca="1">IF(LEN($K18)=0,"",IF(OR(F18="System Leaks",AND(E18="Urban",F18="Outdoor")),0,INDEX('Historical Mix'!$AD$17:$AD$217,MATCH(1,('Historical Mix'!$A$17:$A$217=Calculations!$E18)*('Historical Mix'!$B$17:$B$217=Calculations!$K18),0))))</f>
        <v/>
      </c>
      <c r="W18" s="114" t="str">
        <f t="shared" ca="1" si="0"/>
        <v/>
      </c>
      <c r="X18" s="114" t="str">
        <f t="shared" ca="1" si="1"/>
        <v/>
      </c>
      <c r="Y18" s="114" t="str">
        <f t="shared" ca="1" si="2"/>
        <v/>
      </c>
      <c r="Z18" s="85" t="str" cm="1">
        <f t="array" aca="1" ref="Z18" ca="1">IF(LEN($K18)=0,"",INDEX('Water System Inputs'!$L$1:$L$250,MATCH(1,('Water System Inputs'!$A$1:$A$250=Calculations!$K18)*('Water System Inputs'!$B$1:$B$250=SUBSTITUTE(Calculations!$L18,"*",""))*('Water System Inputs'!$C$1:$C$250=Calculations!$E18)*('Water System Inputs'!$D$1:$D$250=Calculations!Z$3),0)))</f>
        <v/>
      </c>
      <c r="AA18" s="113" t="str" cm="1">
        <f t="array" aca="1" ref="AA18" ca="1">IF(LEN($K18)=0,"",INDEX('Water System Inputs'!$N$1:$N$250,MATCH(1,('Water System Inputs'!$A$1:$A$250=Calculations!$K18)*('Water System Inputs'!$B$1:$B$250=SUBSTITUTE(Calculations!$L18,"*",""))*('Water System Inputs'!$C$1:$C$250=Calculations!$E18)*('Water System Inputs'!$L$1:$L$250=Z18),0)))</f>
        <v/>
      </c>
      <c r="AB18" s="113" t="str" cm="1">
        <f t="array" aca="1" ref="AB18" ca="1">IF(LEN($K18)=0,"",INDEX('Water System Inputs'!$M$1:$M$250,MATCH(1,('Water System Inputs'!$A$1:$A$250=Calculations!$K18)*('Water System Inputs'!$B$1:$B$250=SUBSTITUTE(Calculations!$L18,"*",""))*('Water System Inputs'!$C$1:$C$250=Calculations!$E18)*('Water System Inputs'!$L$1:$L$250=Z18),0)))</f>
        <v/>
      </c>
      <c r="AC18" s="85" t="str" cm="1">
        <f t="array" aca="1" ref="AC18" ca="1">IF(LEN($K18)=0,"",INDEX('Water System Inputs'!$L$1:$L$250,MATCH(1,('Water System Inputs'!$A$1:$A$250=Calculations!$K18)*('Water System Inputs'!$B$1:$B$250=SUBSTITUTE(Calculations!$L18,"*",""))*('Water System Inputs'!$C$1:$C$250=Calculations!$E18)*('Water System Inputs'!$D$1:$D$250=Calculations!AC$3),0)))</f>
        <v/>
      </c>
      <c r="AD18" s="113" t="str" cm="1">
        <f t="array" aca="1" ref="AD18" ca="1">IF(LEN($K18)=0,"",INDEX('Water System Inputs'!$N$1:$N$250,MATCH(1,('Water System Inputs'!$A$1:$A$250=Calculations!$K18)*('Water System Inputs'!$B$1:$B$250=SUBSTITUTE(Calculations!$L18,"*",""))*('Water System Inputs'!$C$1:$C$250=Calculations!$E18)*('Water System Inputs'!$L$1:$L$250=AC18),0)))</f>
        <v/>
      </c>
      <c r="AE18" s="113" t="str" cm="1">
        <f t="array" aca="1" ref="AE18" ca="1">IF(LEN($K18)=0,"",INDEX('Water System Inputs'!$M$1:$M$250,MATCH(1,('Water System Inputs'!$A$1:$A$250=Calculations!$K18)*('Water System Inputs'!$B$1:$B$250=SUBSTITUTE(Calculations!$L18,"*",""))*('Water System Inputs'!$C$1:$C$250=Calculations!$E18)*('Water System Inputs'!$L$1:$L$250=AC18),0)))</f>
        <v/>
      </c>
      <c r="AF18" s="85" t="str" cm="1">
        <f t="array" aca="1" ref="AF18" ca="1">IF(LEN($K18)=0,"",INDEX('Water System Inputs'!$L$1:$L$250,MATCH(1,('Water System Inputs'!$A$1:$A$250=Calculations!$K18)*('Water System Inputs'!$B$1:$B$250=SUBSTITUTE(Calculations!$L18,"*",""))*('Water System Inputs'!$C$1:$C$250=Calculations!$E18)*('Water System Inputs'!$D$1:$D$250=Calculations!AF$3),0)))</f>
        <v/>
      </c>
      <c r="AG18" s="85" t="str" cm="1">
        <f t="array" aca="1" ref="AG18" ca="1">IF(OR(LEN($K18)=0,AF18&lt;&gt;"Urban Potable Distribution"),"",INDEX('Water System Inputs'!$L$1:$L$250,MATCH(1,('Water System Inputs'!$A$1:$A$250=Calculations!$K18)*('Water System Inputs'!$B$1:$B$250=SUBSTITUTE(Calculations!$L18,"*",""))*('Water System Inputs'!$C$1:$C$250=Calculations!$E18)*('Water System Inputs'!$D$1:$D$250=Calculations!AG$3),0)))</f>
        <v/>
      </c>
      <c r="AH18" s="113" t="str" cm="1">
        <f t="array" aca="1" ref="AH18" ca="1">IF(LEN($K18)=0,"",INDEX('Water System Inputs'!$N$1:$N$250,MATCH(1,('Water System Inputs'!$A$1:$A$250=Calculations!$K18)*('Water System Inputs'!$B$1:$B$250=SUBSTITUTE(Calculations!$L18,"*",""))*('Water System Inputs'!$C$1:$C$250=Calculations!$E18)*('Water System Inputs'!$L$1:$L$250=AF18),0)))</f>
        <v/>
      </c>
      <c r="AI18" s="113" t="str" cm="1">
        <f t="array" aca="1" ref="AI18" ca="1">IF(LEN($K18)=0,"",INDEX('Water System Inputs'!$M$1:$M$250,MATCH(1,('Water System Inputs'!$A$1:$A$250=Calculations!$K18)*('Water System Inputs'!$B$1:$B$250=SUBSTITUTE(Calculations!$L18,"*",""))*('Water System Inputs'!$C$1:$C$250=Calculations!$E18)*('Water System Inputs'!$L$1:$L$250=AF18),0)))</f>
        <v/>
      </c>
      <c r="AJ18" s="85" t="str" cm="1">
        <f t="array" aca="1" ref="AJ18" ca="1">IF(LEN($K18)=0,"",IF(OR(F18="System Leaks",AND(E18="Urban",F18="Outdoor")),"None",INDEX('Water System Inputs'!$L$1:$L$250,MATCH(1,('Water System Inputs'!$A$1:$A$250=Calculations!$K18)*('Water System Inputs'!$B$1:$B$250=SUBSTITUTE(Calculations!$L18,"*",""))*('Water System Inputs'!$C$1:$C$250=Calculations!$E18)*('Water System Inputs'!$D$1:$D$250=Calculations!AJ$3),0))))</f>
        <v/>
      </c>
      <c r="AK18" s="113" t="str" cm="1">
        <f t="array" aca="1" ref="AK18" ca="1">IF(LEN($K18)=0,"",IF(AJ18="None",0,INDEX('Water System Inputs'!$N$1:$N$250,MATCH(1,('Water System Inputs'!$A$1:$A$250=Calculations!$K18)*('Water System Inputs'!$B$1:$B$250=SUBSTITUTE(Calculations!$L18,"*",""))*('Water System Inputs'!$C$1:$C$250=Calculations!$E18)*('Water System Inputs'!$L$1:$L$250=AJ18),0))))</f>
        <v/>
      </c>
      <c r="AL18" s="113" t="str" cm="1">
        <f t="array" aca="1" ref="AL18" ca="1">IF(LEN($K18)=0,"",IF(AJ18="None",0,INDEX('Water System Inputs'!$M$1:$M$250,MATCH(1,('Water System Inputs'!$A$1:$A$250=Calculations!$K18)*('Water System Inputs'!$B$1:$B$250=SUBSTITUTE(Calculations!$L18,"*",""))*('Water System Inputs'!$C$1:$C$250=Calculations!$E18)*('Water System Inputs'!$L$1:$L$250=AJ18),0))))</f>
        <v/>
      </c>
      <c r="AM18" s="85" t="str" cm="1">
        <f t="array" aca="1" ref="AM18" ca="1">IF(LEN($K18)=0,"",IF(OR(F18="System Leaks",AND(E18="Urban",F18="Outdoor")),"None",INDEX('Water System Inputs'!$L$1:$L$250,MATCH(1,('Water System Inputs'!$A$1:$A$250=Calculations!$K18)*('Water System Inputs'!$B$1:$B$250=SUBSTITUTE(Calculations!$L18,"*",""))*('Water System Inputs'!$C$1:$C$250=Calculations!$E18)*('Water System Inputs'!$D$1:$D$250=Calculations!AM$3),0))))</f>
        <v/>
      </c>
      <c r="AN18" s="113" t="str" cm="1">
        <f t="array" aca="1" ref="AN18" ca="1">IF(LEN($K18)=0,"",IF(AM18="None",0,INDEX('Water System Inputs'!$N$1:$N$250,MATCH(1,('Water System Inputs'!$A$1:$A$250=Calculations!$K18)*('Water System Inputs'!$B$1:$B$250=SUBSTITUTE(Calculations!$L18,"*",""))*('Water System Inputs'!$C$1:$C$250=Calculations!$E18)*('Water System Inputs'!$L$1:$L$250=AM18),0))))</f>
        <v/>
      </c>
      <c r="AO18" s="113" t="str" cm="1">
        <f t="array" aca="1" ref="AO18" ca="1">IF(LEN($K18)=0,"",IF(AM18="None",0,INDEX('Water System Inputs'!$M$1:$M$250,MATCH(1,('Water System Inputs'!$A$1:$A$250=Calculations!$K18)*('Water System Inputs'!$B$1:$B$250=SUBSTITUTE(Calculations!$L18,"*",""))*('Water System Inputs'!$C$1:$C$250=Calculations!$E18)*('Water System Inputs'!$L$1:$L$250=AM18),0))))</f>
        <v/>
      </c>
      <c r="AP18" s="114" t="str">
        <f t="shared" ca="1" si="3"/>
        <v/>
      </c>
      <c r="AQ18" s="114" t="str">
        <f t="shared" ca="1" si="4"/>
        <v/>
      </c>
      <c r="AR18" s="114" t="str">
        <f t="shared" ca="1" si="5"/>
        <v/>
      </c>
      <c r="AS18" s="114" t="str" cm="1">
        <f t="array" aca="1" ref="AS18" ca="1">IF(LEN($K18)=0,"",IF($C18&gt;ResourceBalanceYear,AP18,IF(SUM($C18:$D18)&lt;ResourceBalanceYear,W18,((ResourceBalanceYear-$C18)*W18+(SUM($C18:$D18)-ResourceBalanceYear)*AP18)/$D18)))</f>
        <v/>
      </c>
      <c r="AT18" s="114" t="str" cm="1">
        <f t="array" aca="1" ref="AT18" ca="1">IF(LEN($K18)=0,"",IF($C18&gt;ResourceBalanceYear,AQ18,IF(SUM($C18:$D18)&lt;ResourceBalanceYear,X18,((ResourceBalanceYear-$C18)*X18+(SUM($C18:$D18)-ResourceBalanceYear)*AQ18)/$D18)))</f>
        <v/>
      </c>
      <c r="AU18" s="114" t="str" cm="1">
        <f t="array" aca="1" ref="AU18" ca="1">IF(LEN($K18)=0,"",IF($C18&gt;ResourceBalanceYear,AR18,IF(SUM($C18:$D18)&lt;ResourceBalanceYear,Y18,((ResourceBalanceYear-$C18)*Y18+(SUM($C18:$D18)-ResourceBalanceYear)*AR18)/$D18)))</f>
        <v/>
      </c>
      <c r="AV18" s="136" t="str" cm="1">
        <f t="array" aca="1" ref="AV18" ca="1">IFERROR(IF(LEN($K18)=0,"",IF(AND(ResourceBalanceYear&lt;&gt;'Water System Inputs'!$E$5,ISERROR(FIND("*",_xlfn.TEXTJOIN(,TRUE,L18:AO18))&gt;0)),"Resource Balance Year has been changed by user",IF(AND(ResourceBalanceYear='Water System Inputs'!$E$5,FIND("*",_xlfn.TEXTJOIN(,TRUE,L18:AO18))&gt;0),"Marginal Energy calculations contain user overrides",IF(AND(ResourceBalanceYear&lt;&gt;'Water System Inputs'!$E$5,FIND("*",_xlfn.TEXTJOIN(,TRUE,L18:AO18))&gt;0),"Resource Balance Year has been changed by user; Marginal Energy calculations contain user overrides","")))),"")</f>
        <v/>
      </c>
      <c r="AW18" s="6" t="str" cm="1">
        <f t="array" aca="1" ref="AW18" ca="1">IFERROR(IF(LEN($K18)=0,"",IF(ResourceBalanceYear&lt;&gt;'Water System Inputs'!$E$5,"Resource Balance Year has been changed by user","")),"")</f>
        <v/>
      </c>
      <c r="AX18" s="6" t="str">
        <f t="shared" ca="1" si="6"/>
        <v/>
      </c>
      <c r="AY18" s="6" t="str">
        <f t="shared" ca="1" si="7"/>
        <v/>
      </c>
    </row>
    <row r="19" spans="1:51" x14ac:dyDescent="0.25">
      <c r="A19" s="85" t="str" cm="1">
        <f t="array" aca="1" ref="A19" ca="1">IF(ISBLANK(INDIRECT("'Measure Inputs'!C"&amp;ROW()+8)),"",INDIRECT("'Measure Inputs'!C"&amp;ROW()+8))</f>
        <v/>
      </c>
      <c r="B19" s="85" t="str" cm="1">
        <f t="array" aca="1" ref="B19" ca="1">IF(ISBLANK(INDIRECT("'Measure Inputs'!D"&amp;ROW()+8)),"",INDIRECT("'Measure Inputs'!D"&amp;ROW()+8))</f>
        <v/>
      </c>
      <c r="C19" s="85" t="str" cm="1">
        <f t="array" aca="1" ref="C19" ca="1">IF(ISBLANK(INDIRECT("'Measure Inputs'!F"&amp;ROW()+8)),"",INDIRECT("'Measure Inputs'!F"&amp;ROW()+8))</f>
        <v/>
      </c>
      <c r="D19" s="114" t="str" cm="1">
        <f t="array" aca="1" ref="D19" ca="1">IF(ISBLANK(INDIRECT("'Measure Inputs'!G"&amp;ROW()+8)),"",INDIRECT("'Measure Inputs'!G"&amp;ROW()+8))</f>
        <v/>
      </c>
      <c r="E19" s="85" t="str" cm="1">
        <f t="array" aca="1" ref="E19" ca="1">IF(ISBLANK(INDIRECT("'Measure Inputs'!H"&amp;ROW()+8)),"",INDIRECT("'Measure Inputs'!H"&amp;ROW()+8))</f>
        <v/>
      </c>
      <c r="F19" s="85" t="str" cm="1">
        <f t="array" aca="1" ref="F19" ca="1">IF(ISBLANK(INDIRECT("'Measure Inputs'!I"&amp;ROW()+8)),"",INDIRECT("'Measure Inputs'!I"&amp;ROW()+8))</f>
        <v/>
      </c>
      <c r="G19" s="114" t="str" cm="1">
        <f t="array" aca="1" ref="G19" ca="1">IF(ISBLANK(INDIRECT("'Measure Inputs'!J"&amp;ROW()+8)),"",INDIRECT("'Measure Inputs'!J"&amp;ROW()+8))</f>
        <v/>
      </c>
      <c r="H19" s="85" t="str" cm="1">
        <f t="array" aca="1" ref="H19" ca="1">IF(ISBLANK(INDIRECT("'Measure Inputs'!K"&amp;ROW()+8)),"",INDIRECT("'Measure Inputs'!K"&amp;ROW()+8))</f>
        <v/>
      </c>
      <c r="I19" s="114" t="str" cm="1">
        <f t="array" aca="1" ref="I19" ca="1">IF(ISBLANK(INDIRECT("'Measure Inputs'!L"&amp;ROW()+8)),"",INDIRECT("'Measure Inputs'!L"&amp;ROW()+8))</f>
        <v/>
      </c>
      <c r="J19" s="114" t="str">
        <f ca="1">IF(LEN(I19)=0,"",I19*'Default Values'!$B$91)</f>
        <v/>
      </c>
      <c r="K19" s="85" t="str" cm="1">
        <f t="array" aca="1" ref="K19" ca="1">IF(ISBLANK(INDIRECT("'Measure Inputs'!E"&amp;ROW()+8)),"",INDIRECT("'Measure Inputs'!E"&amp;ROW()+8))</f>
        <v/>
      </c>
      <c r="L19" s="85" t="str">
        <f ca="1">IF(LEN($K19)=0,"",OFFSET(INDEX('Water System Inputs'!$L:$L,MATCH($K19,'Water System Inputs'!$E:$E,0)),2,0))</f>
        <v/>
      </c>
      <c r="M19" s="114" t="str" cm="1">
        <f t="array" aca="1" ref="M19" ca="1">IF(LEN($K19)=0,"",INDEX('Historical Mix'!$H$17:$H$217,MATCH(1,('Historical Mix'!$A$17:$A$217=Calculations!$E19)*('Historical Mix'!$B$17:$B$217=Calculations!$K19),0)))</f>
        <v/>
      </c>
      <c r="N19" s="114" t="str" cm="1">
        <f t="array" aca="1" ref="N19" ca="1">IF(LEN($K19)=0,"",INDEX('Historical Mix'!$I$17:$I$217,MATCH(1,('Historical Mix'!$A$17:$A$217=Calculations!$E19)*('Historical Mix'!$B$17:$B$217=Calculations!$K19),0)))</f>
        <v/>
      </c>
      <c r="O19" s="114" t="str" cm="1">
        <f t="array" aca="1" ref="O19" ca="1">IF(LEN($K19)=0,"",INDEX('Historical Mix'!$M$17:$M$217,MATCH(1,('Historical Mix'!$A$17:$A$217=Calculations!$E19)*('Historical Mix'!$B$17:$B$217=Calculations!$K19),0)))</f>
        <v/>
      </c>
      <c r="P19" s="114" t="str" cm="1">
        <f t="array" aca="1" ref="P19" ca="1">IF(LEN($K19)=0,"",INDEX('Historical Mix'!$N$17:$N$217,MATCH(1,('Historical Mix'!$A$17:$A$217=Calculations!$E19)*('Historical Mix'!$B$17:$B$217=Calculations!$K19),0)))</f>
        <v/>
      </c>
      <c r="Q19" s="114" t="str" cm="1">
        <f t="array" aca="1" ref="Q19" ca="1">IF(LEN($K19)=0,"",INDEX('Historical Mix'!$S$17:$S$217,MATCH(1,('Historical Mix'!$A$17:$A$217=Calculations!$E19)*('Historical Mix'!$B$17:$B$217=Calculations!$K19),0)))</f>
        <v/>
      </c>
      <c r="R19" s="114" t="str" cm="1">
        <f t="array" aca="1" ref="R19" ca="1">IF(LEN($K19)=0,"",INDEX('Historical Mix'!$T$17:$T$217,MATCH(1,('Historical Mix'!$A$17:$A$217=Calculations!$E19)*('Historical Mix'!$B$17:$B$217=Calculations!$K19),0)))</f>
        <v/>
      </c>
      <c r="S19" s="114" t="str" cm="1">
        <f t="array" aca="1" ref="S19" ca="1">IF(LEN($K19)=0,"",IF(OR(F19="System Leaks",AND(E19="Urban",F19="Outdoor")),0,INDEX('Historical Mix'!$X$17:$X$217,MATCH(1,('Historical Mix'!$A$17:$A$217=Calculations!$E19)*('Historical Mix'!$B$17:$B$217=Calculations!$K19),0))))</f>
        <v/>
      </c>
      <c r="T19" s="114" t="str" cm="1">
        <f t="array" aca="1" ref="T19" ca="1">IF(LEN($K19)=0,"",IF(OR(F19="System Leaks",AND(E19="Urban",F19="Outdoor")),0,INDEX('Historical Mix'!$Y$17:$Y$217,MATCH(1,('Historical Mix'!$A$17:$A$217=Calculations!$E19)*('Historical Mix'!$B$17:$B$217=Calculations!$K19),0))))</f>
        <v/>
      </c>
      <c r="U19" s="114" t="str" cm="1">
        <f t="array" aca="1" ref="U19" ca="1">IF(LEN($K19)=0,"",IF(OR(F19="System Leaks",AND(E19="Urban",F19="Outdoor")),0,INDEX('Historical Mix'!$AC$17:$AC$217,MATCH(1,('Historical Mix'!$A$17:$A$217=Calculations!$E19)*('Historical Mix'!$B$17:$B$217=Calculations!$K19),0))))</f>
        <v/>
      </c>
      <c r="V19" s="114" t="str" cm="1">
        <f t="array" aca="1" ref="V19" ca="1">IF(LEN($K19)=0,"",IF(OR(F19="System Leaks",AND(E19="Urban",F19="Outdoor")),0,INDEX('Historical Mix'!$AD$17:$AD$217,MATCH(1,('Historical Mix'!$A$17:$A$217=Calculations!$E19)*('Historical Mix'!$B$17:$B$217=Calculations!$K19),0))))</f>
        <v/>
      </c>
      <c r="W19" s="114" t="str">
        <f t="shared" ca="1" si="0"/>
        <v/>
      </c>
      <c r="X19" s="114" t="str">
        <f t="shared" ca="1" si="1"/>
        <v/>
      </c>
      <c r="Y19" s="114" t="str">
        <f t="shared" ca="1" si="2"/>
        <v/>
      </c>
      <c r="Z19" s="85" t="str" cm="1">
        <f t="array" aca="1" ref="Z19" ca="1">IF(LEN($K19)=0,"",INDEX('Water System Inputs'!$L$1:$L$250,MATCH(1,('Water System Inputs'!$A$1:$A$250=Calculations!$K19)*('Water System Inputs'!$B$1:$B$250=SUBSTITUTE(Calculations!$L19,"*",""))*('Water System Inputs'!$C$1:$C$250=Calculations!$E19)*('Water System Inputs'!$D$1:$D$250=Calculations!Z$3),0)))</f>
        <v/>
      </c>
      <c r="AA19" s="113" t="str" cm="1">
        <f t="array" aca="1" ref="AA19" ca="1">IF(LEN($K19)=0,"",INDEX('Water System Inputs'!$N$1:$N$250,MATCH(1,('Water System Inputs'!$A$1:$A$250=Calculations!$K19)*('Water System Inputs'!$B$1:$B$250=SUBSTITUTE(Calculations!$L19,"*",""))*('Water System Inputs'!$C$1:$C$250=Calculations!$E19)*('Water System Inputs'!$L$1:$L$250=Z19),0)))</f>
        <v/>
      </c>
      <c r="AB19" s="113" t="str" cm="1">
        <f t="array" aca="1" ref="AB19" ca="1">IF(LEN($K19)=0,"",INDEX('Water System Inputs'!$M$1:$M$250,MATCH(1,('Water System Inputs'!$A$1:$A$250=Calculations!$K19)*('Water System Inputs'!$B$1:$B$250=SUBSTITUTE(Calculations!$L19,"*",""))*('Water System Inputs'!$C$1:$C$250=Calculations!$E19)*('Water System Inputs'!$L$1:$L$250=Z19),0)))</f>
        <v/>
      </c>
      <c r="AC19" s="85" t="str" cm="1">
        <f t="array" aca="1" ref="AC19" ca="1">IF(LEN($K19)=0,"",INDEX('Water System Inputs'!$L$1:$L$250,MATCH(1,('Water System Inputs'!$A$1:$A$250=Calculations!$K19)*('Water System Inputs'!$B$1:$B$250=SUBSTITUTE(Calculations!$L19,"*",""))*('Water System Inputs'!$C$1:$C$250=Calculations!$E19)*('Water System Inputs'!$D$1:$D$250=Calculations!AC$3),0)))</f>
        <v/>
      </c>
      <c r="AD19" s="113" t="str" cm="1">
        <f t="array" aca="1" ref="AD19" ca="1">IF(LEN($K19)=0,"",INDEX('Water System Inputs'!$N$1:$N$250,MATCH(1,('Water System Inputs'!$A$1:$A$250=Calculations!$K19)*('Water System Inputs'!$B$1:$B$250=SUBSTITUTE(Calculations!$L19,"*",""))*('Water System Inputs'!$C$1:$C$250=Calculations!$E19)*('Water System Inputs'!$L$1:$L$250=AC19),0)))</f>
        <v/>
      </c>
      <c r="AE19" s="113" t="str" cm="1">
        <f t="array" aca="1" ref="AE19" ca="1">IF(LEN($K19)=0,"",INDEX('Water System Inputs'!$M$1:$M$250,MATCH(1,('Water System Inputs'!$A$1:$A$250=Calculations!$K19)*('Water System Inputs'!$B$1:$B$250=SUBSTITUTE(Calculations!$L19,"*",""))*('Water System Inputs'!$C$1:$C$250=Calculations!$E19)*('Water System Inputs'!$L$1:$L$250=AC19),0)))</f>
        <v/>
      </c>
      <c r="AF19" s="85" t="str" cm="1">
        <f t="array" aca="1" ref="AF19" ca="1">IF(LEN($K19)=0,"",INDEX('Water System Inputs'!$L$1:$L$250,MATCH(1,('Water System Inputs'!$A$1:$A$250=Calculations!$K19)*('Water System Inputs'!$B$1:$B$250=SUBSTITUTE(Calculations!$L19,"*",""))*('Water System Inputs'!$C$1:$C$250=Calculations!$E19)*('Water System Inputs'!$D$1:$D$250=Calculations!AF$3),0)))</f>
        <v/>
      </c>
      <c r="AG19" s="85" t="str" cm="1">
        <f t="array" aca="1" ref="AG19" ca="1">IF(OR(LEN($K19)=0,AF19&lt;&gt;"Urban Potable Distribution"),"",INDEX('Water System Inputs'!$L$1:$L$250,MATCH(1,('Water System Inputs'!$A$1:$A$250=Calculations!$K19)*('Water System Inputs'!$B$1:$B$250=SUBSTITUTE(Calculations!$L19,"*",""))*('Water System Inputs'!$C$1:$C$250=Calculations!$E19)*('Water System Inputs'!$D$1:$D$250=Calculations!AG$3),0)))</f>
        <v/>
      </c>
      <c r="AH19" s="113" t="str" cm="1">
        <f t="array" aca="1" ref="AH19" ca="1">IF(LEN($K19)=0,"",INDEX('Water System Inputs'!$N$1:$N$250,MATCH(1,('Water System Inputs'!$A$1:$A$250=Calculations!$K19)*('Water System Inputs'!$B$1:$B$250=SUBSTITUTE(Calculations!$L19,"*",""))*('Water System Inputs'!$C$1:$C$250=Calculations!$E19)*('Water System Inputs'!$L$1:$L$250=AF19),0)))</f>
        <v/>
      </c>
      <c r="AI19" s="113" t="str" cm="1">
        <f t="array" aca="1" ref="AI19" ca="1">IF(LEN($K19)=0,"",INDEX('Water System Inputs'!$M$1:$M$250,MATCH(1,('Water System Inputs'!$A$1:$A$250=Calculations!$K19)*('Water System Inputs'!$B$1:$B$250=SUBSTITUTE(Calculations!$L19,"*",""))*('Water System Inputs'!$C$1:$C$250=Calculations!$E19)*('Water System Inputs'!$L$1:$L$250=AF19),0)))</f>
        <v/>
      </c>
      <c r="AJ19" s="85" t="str" cm="1">
        <f t="array" aca="1" ref="AJ19" ca="1">IF(LEN($K19)=0,"",IF(OR(F19="System Leaks",AND(E19="Urban",F19="Outdoor")),"None",INDEX('Water System Inputs'!$L$1:$L$250,MATCH(1,('Water System Inputs'!$A$1:$A$250=Calculations!$K19)*('Water System Inputs'!$B$1:$B$250=SUBSTITUTE(Calculations!$L19,"*",""))*('Water System Inputs'!$C$1:$C$250=Calculations!$E19)*('Water System Inputs'!$D$1:$D$250=Calculations!AJ$3),0))))</f>
        <v/>
      </c>
      <c r="AK19" s="113" t="str" cm="1">
        <f t="array" aca="1" ref="AK19" ca="1">IF(LEN($K19)=0,"",IF(AJ19="None",0,INDEX('Water System Inputs'!$N$1:$N$250,MATCH(1,('Water System Inputs'!$A$1:$A$250=Calculations!$K19)*('Water System Inputs'!$B$1:$B$250=SUBSTITUTE(Calculations!$L19,"*",""))*('Water System Inputs'!$C$1:$C$250=Calculations!$E19)*('Water System Inputs'!$L$1:$L$250=AJ19),0))))</f>
        <v/>
      </c>
      <c r="AL19" s="113" t="str" cm="1">
        <f t="array" aca="1" ref="AL19" ca="1">IF(LEN($K19)=0,"",IF(AJ19="None",0,INDEX('Water System Inputs'!$M$1:$M$250,MATCH(1,('Water System Inputs'!$A$1:$A$250=Calculations!$K19)*('Water System Inputs'!$B$1:$B$250=SUBSTITUTE(Calculations!$L19,"*",""))*('Water System Inputs'!$C$1:$C$250=Calculations!$E19)*('Water System Inputs'!$L$1:$L$250=AJ19),0))))</f>
        <v/>
      </c>
      <c r="AM19" s="85" t="str" cm="1">
        <f t="array" aca="1" ref="AM19" ca="1">IF(LEN($K19)=0,"",IF(OR(F19="System Leaks",AND(E19="Urban",F19="Outdoor")),"None",INDEX('Water System Inputs'!$L$1:$L$250,MATCH(1,('Water System Inputs'!$A$1:$A$250=Calculations!$K19)*('Water System Inputs'!$B$1:$B$250=SUBSTITUTE(Calculations!$L19,"*",""))*('Water System Inputs'!$C$1:$C$250=Calculations!$E19)*('Water System Inputs'!$D$1:$D$250=Calculations!AM$3),0))))</f>
        <v/>
      </c>
      <c r="AN19" s="113" t="str" cm="1">
        <f t="array" aca="1" ref="AN19" ca="1">IF(LEN($K19)=0,"",IF(AM19="None",0,INDEX('Water System Inputs'!$N$1:$N$250,MATCH(1,('Water System Inputs'!$A$1:$A$250=Calculations!$K19)*('Water System Inputs'!$B$1:$B$250=SUBSTITUTE(Calculations!$L19,"*",""))*('Water System Inputs'!$C$1:$C$250=Calculations!$E19)*('Water System Inputs'!$L$1:$L$250=AM19),0))))</f>
        <v/>
      </c>
      <c r="AO19" s="113" t="str" cm="1">
        <f t="array" aca="1" ref="AO19" ca="1">IF(LEN($K19)=0,"",IF(AM19="None",0,INDEX('Water System Inputs'!$M$1:$M$250,MATCH(1,('Water System Inputs'!$A$1:$A$250=Calculations!$K19)*('Water System Inputs'!$B$1:$B$250=SUBSTITUTE(Calculations!$L19,"*",""))*('Water System Inputs'!$C$1:$C$250=Calculations!$E19)*('Water System Inputs'!$L$1:$L$250=AM19),0))))</f>
        <v/>
      </c>
      <c r="AP19" s="114" t="str">
        <f t="shared" ca="1" si="3"/>
        <v/>
      </c>
      <c r="AQ19" s="114" t="str">
        <f t="shared" ca="1" si="4"/>
        <v/>
      </c>
      <c r="AR19" s="114" t="str">
        <f t="shared" ca="1" si="5"/>
        <v/>
      </c>
      <c r="AS19" s="114" t="str" cm="1">
        <f t="array" aca="1" ref="AS19" ca="1">IF(LEN($K19)=0,"",IF($C19&gt;ResourceBalanceYear,AP19,IF(SUM($C19:$D19)&lt;ResourceBalanceYear,W19,((ResourceBalanceYear-$C19)*W19+(SUM($C19:$D19)-ResourceBalanceYear)*AP19)/$D19)))</f>
        <v/>
      </c>
      <c r="AT19" s="114" t="str" cm="1">
        <f t="array" aca="1" ref="AT19" ca="1">IF(LEN($K19)=0,"",IF($C19&gt;ResourceBalanceYear,AQ19,IF(SUM($C19:$D19)&lt;ResourceBalanceYear,X19,((ResourceBalanceYear-$C19)*X19+(SUM($C19:$D19)-ResourceBalanceYear)*AQ19)/$D19)))</f>
        <v/>
      </c>
      <c r="AU19" s="114" t="str" cm="1">
        <f t="array" aca="1" ref="AU19" ca="1">IF(LEN($K19)=0,"",IF($C19&gt;ResourceBalanceYear,AR19,IF(SUM($C19:$D19)&lt;ResourceBalanceYear,Y19,((ResourceBalanceYear-$C19)*Y19+(SUM($C19:$D19)-ResourceBalanceYear)*AR19)/$D19)))</f>
        <v/>
      </c>
      <c r="AV19" s="136" t="str" cm="1">
        <f t="array" aca="1" ref="AV19" ca="1">IFERROR(IF(LEN($K19)=0,"",IF(AND(ResourceBalanceYear&lt;&gt;'Water System Inputs'!$E$5,ISERROR(FIND("*",_xlfn.TEXTJOIN(,TRUE,L19:AO19))&gt;0)),"Resource Balance Year has been changed by user",IF(AND(ResourceBalanceYear='Water System Inputs'!$E$5,FIND("*",_xlfn.TEXTJOIN(,TRUE,L19:AO19))&gt;0),"Marginal Energy calculations contain user overrides",IF(AND(ResourceBalanceYear&lt;&gt;'Water System Inputs'!$E$5,FIND("*",_xlfn.TEXTJOIN(,TRUE,L19:AO19))&gt;0),"Resource Balance Year has been changed by user; Marginal Energy calculations contain user overrides","")))),"")</f>
        <v/>
      </c>
      <c r="AW19" s="6" t="str" cm="1">
        <f t="array" aca="1" ref="AW19" ca="1">IFERROR(IF(LEN($K19)=0,"",IF(ResourceBalanceYear&lt;&gt;'Water System Inputs'!$E$5,"Resource Balance Year has been changed by user","")),"")</f>
        <v/>
      </c>
      <c r="AX19" s="6" t="str">
        <f t="shared" ca="1" si="6"/>
        <v/>
      </c>
      <c r="AY19" s="6" t="str">
        <f t="shared" ca="1" si="7"/>
        <v/>
      </c>
    </row>
    <row r="20" spans="1:51" x14ac:dyDescent="0.25">
      <c r="A20" s="85" t="str" cm="1">
        <f t="array" aca="1" ref="A20" ca="1">IF(ISBLANK(INDIRECT("'Measure Inputs'!C"&amp;ROW()+8)),"",INDIRECT("'Measure Inputs'!C"&amp;ROW()+8))</f>
        <v/>
      </c>
      <c r="B20" s="85" t="str" cm="1">
        <f t="array" aca="1" ref="B20" ca="1">IF(ISBLANK(INDIRECT("'Measure Inputs'!D"&amp;ROW()+8)),"",INDIRECT("'Measure Inputs'!D"&amp;ROW()+8))</f>
        <v/>
      </c>
      <c r="C20" s="85" t="str" cm="1">
        <f t="array" aca="1" ref="C20" ca="1">IF(ISBLANK(INDIRECT("'Measure Inputs'!F"&amp;ROW()+8)),"",INDIRECT("'Measure Inputs'!F"&amp;ROW()+8))</f>
        <v/>
      </c>
      <c r="D20" s="114" t="str" cm="1">
        <f t="array" aca="1" ref="D20" ca="1">IF(ISBLANK(INDIRECT("'Measure Inputs'!G"&amp;ROW()+8)),"",INDIRECT("'Measure Inputs'!G"&amp;ROW()+8))</f>
        <v/>
      </c>
      <c r="E20" s="85" t="str" cm="1">
        <f t="array" aca="1" ref="E20" ca="1">IF(ISBLANK(INDIRECT("'Measure Inputs'!H"&amp;ROW()+8)),"",INDIRECT("'Measure Inputs'!H"&amp;ROW()+8))</f>
        <v/>
      </c>
      <c r="F20" s="85" t="str" cm="1">
        <f t="array" aca="1" ref="F20" ca="1">IF(ISBLANK(INDIRECT("'Measure Inputs'!I"&amp;ROW()+8)),"",INDIRECT("'Measure Inputs'!I"&amp;ROW()+8))</f>
        <v/>
      </c>
      <c r="G20" s="114" t="str" cm="1">
        <f t="array" aca="1" ref="G20" ca="1">IF(ISBLANK(INDIRECT("'Measure Inputs'!J"&amp;ROW()+8)),"",INDIRECT("'Measure Inputs'!J"&amp;ROW()+8))</f>
        <v/>
      </c>
      <c r="H20" s="85" t="str" cm="1">
        <f t="array" aca="1" ref="H20" ca="1">IF(ISBLANK(INDIRECT("'Measure Inputs'!K"&amp;ROW()+8)),"",INDIRECT("'Measure Inputs'!K"&amp;ROW()+8))</f>
        <v/>
      </c>
      <c r="I20" s="114" t="str" cm="1">
        <f t="array" aca="1" ref="I20" ca="1">IF(ISBLANK(INDIRECT("'Measure Inputs'!L"&amp;ROW()+8)),"",INDIRECT("'Measure Inputs'!L"&amp;ROW()+8))</f>
        <v/>
      </c>
      <c r="J20" s="114" t="str">
        <f ca="1">IF(LEN(I20)=0,"",I20*'Default Values'!$B$91)</f>
        <v/>
      </c>
      <c r="K20" s="85" t="str" cm="1">
        <f t="array" aca="1" ref="K20" ca="1">IF(ISBLANK(INDIRECT("'Measure Inputs'!E"&amp;ROW()+8)),"",INDIRECT("'Measure Inputs'!E"&amp;ROW()+8))</f>
        <v/>
      </c>
      <c r="L20" s="85" t="str">
        <f ca="1">IF(LEN($K20)=0,"",OFFSET(INDEX('Water System Inputs'!$L:$L,MATCH($K20,'Water System Inputs'!$E:$E,0)),2,0))</f>
        <v/>
      </c>
      <c r="M20" s="114" t="str" cm="1">
        <f t="array" aca="1" ref="M20" ca="1">IF(LEN($K20)=0,"",INDEX('Historical Mix'!$H$17:$H$217,MATCH(1,('Historical Mix'!$A$17:$A$217=Calculations!$E20)*('Historical Mix'!$B$17:$B$217=Calculations!$K20),0)))</f>
        <v/>
      </c>
      <c r="N20" s="114" t="str" cm="1">
        <f t="array" aca="1" ref="N20" ca="1">IF(LEN($K20)=0,"",INDEX('Historical Mix'!$I$17:$I$217,MATCH(1,('Historical Mix'!$A$17:$A$217=Calculations!$E20)*('Historical Mix'!$B$17:$B$217=Calculations!$K20),0)))</f>
        <v/>
      </c>
      <c r="O20" s="114" t="str" cm="1">
        <f t="array" aca="1" ref="O20" ca="1">IF(LEN($K20)=0,"",INDEX('Historical Mix'!$M$17:$M$217,MATCH(1,('Historical Mix'!$A$17:$A$217=Calculations!$E20)*('Historical Mix'!$B$17:$B$217=Calculations!$K20),0)))</f>
        <v/>
      </c>
      <c r="P20" s="114" t="str" cm="1">
        <f t="array" aca="1" ref="P20" ca="1">IF(LEN($K20)=0,"",INDEX('Historical Mix'!$N$17:$N$217,MATCH(1,('Historical Mix'!$A$17:$A$217=Calculations!$E20)*('Historical Mix'!$B$17:$B$217=Calculations!$K20),0)))</f>
        <v/>
      </c>
      <c r="Q20" s="114" t="str" cm="1">
        <f t="array" aca="1" ref="Q20" ca="1">IF(LEN($K20)=0,"",INDEX('Historical Mix'!$S$17:$S$217,MATCH(1,('Historical Mix'!$A$17:$A$217=Calculations!$E20)*('Historical Mix'!$B$17:$B$217=Calculations!$K20),0)))</f>
        <v/>
      </c>
      <c r="R20" s="114" t="str" cm="1">
        <f t="array" aca="1" ref="R20" ca="1">IF(LEN($K20)=0,"",INDEX('Historical Mix'!$T$17:$T$217,MATCH(1,('Historical Mix'!$A$17:$A$217=Calculations!$E20)*('Historical Mix'!$B$17:$B$217=Calculations!$K20),0)))</f>
        <v/>
      </c>
      <c r="S20" s="114" t="str" cm="1">
        <f t="array" aca="1" ref="S20" ca="1">IF(LEN($K20)=0,"",IF(OR(F20="System Leaks",AND(E20="Urban",F20="Outdoor")),0,INDEX('Historical Mix'!$X$17:$X$217,MATCH(1,('Historical Mix'!$A$17:$A$217=Calculations!$E20)*('Historical Mix'!$B$17:$B$217=Calculations!$K20),0))))</f>
        <v/>
      </c>
      <c r="T20" s="114" t="str" cm="1">
        <f t="array" aca="1" ref="T20" ca="1">IF(LEN($K20)=0,"",IF(OR(F20="System Leaks",AND(E20="Urban",F20="Outdoor")),0,INDEX('Historical Mix'!$Y$17:$Y$217,MATCH(1,('Historical Mix'!$A$17:$A$217=Calculations!$E20)*('Historical Mix'!$B$17:$B$217=Calculations!$K20),0))))</f>
        <v/>
      </c>
      <c r="U20" s="114" t="str" cm="1">
        <f t="array" aca="1" ref="U20" ca="1">IF(LEN($K20)=0,"",IF(OR(F20="System Leaks",AND(E20="Urban",F20="Outdoor")),0,INDEX('Historical Mix'!$AC$17:$AC$217,MATCH(1,('Historical Mix'!$A$17:$A$217=Calculations!$E20)*('Historical Mix'!$B$17:$B$217=Calculations!$K20),0))))</f>
        <v/>
      </c>
      <c r="V20" s="114" t="str" cm="1">
        <f t="array" aca="1" ref="V20" ca="1">IF(LEN($K20)=0,"",IF(OR(F20="System Leaks",AND(E20="Urban",F20="Outdoor")),0,INDEX('Historical Mix'!$AD$17:$AD$217,MATCH(1,('Historical Mix'!$A$17:$A$217=Calculations!$E20)*('Historical Mix'!$B$17:$B$217=Calculations!$K20),0))))</f>
        <v/>
      </c>
      <c r="W20" s="114" t="str">
        <f t="shared" ca="1" si="0"/>
        <v/>
      </c>
      <c r="X20" s="114" t="str">
        <f t="shared" ca="1" si="1"/>
        <v/>
      </c>
      <c r="Y20" s="114" t="str">
        <f t="shared" ca="1" si="2"/>
        <v/>
      </c>
      <c r="Z20" s="85" t="str" cm="1">
        <f t="array" aca="1" ref="Z20" ca="1">IF(LEN($K20)=0,"",INDEX('Water System Inputs'!$L$1:$L$250,MATCH(1,('Water System Inputs'!$A$1:$A$250=Calculations!$K20)*('Water System Inputs'!$B$1:$B$250=SUBSTITUTE(Calculations!$L20,"*",""))*('Water System Inputs'!$C$1:$C$250=Calculations!$E20)*('Water System Inputs'!$D$1:$D$250=Calculations!Z$3),0)))</f>
        <v/>
      </c>
      <c r="AA20" s="113" t="str" cm="1">
        <f t="array" aca="1" ref="AA20" ca="1">IF(LEN($K20)=0,"",INDEX('Water System Inputs'!$N$1:$N$250,MATCH(1,('Water System Inputs'!$A$1:$A$250=Calculations!$K20)*('Water System Inputs'!$B$1:$B$250=SUBSTITUTE(Calculations!$L20,"*",""))*('Water System Inputs'!$C$1:$C$250=Calculations!$E20)*('Water System Inputs'!$L$1:$L$250=Z20),0)))</f>
        <v/>
      </c>
      <c r="AB20" s="113" t="str" cm="1">
        <f t="array" aca="1" ref="AB20" ca="1">IF(LEN($K20)=0,"",INDEX('Water System Inputs'!$M$1:$M$250,MATCH(1,('Water System Inputs'!$A$1:$A$250=Calculations!$K20)*('Water System Inputs'!$B$1:$B$250=SUBSTITUTE(Calculations!$L20,"*",""))*('Water System Inputs'!$C$1:$C$250=Calculations!$E20)*('Water System Inputs'!$L$1:$L$250=Z20),0)))</f>
        <v/>
      </c>
      <c r="AC20" s="85" t="str" cm="1">
        <f t="array" aca="1" ref="AC20" ca="1">IF(LEN($K20)=0,"",INDEX('Water System Inputs'!$L$1:$L$250,MATCH(1,('Water System Inputs'!$A$1:$A$250=Calculations!$K20)*('Water System Inputs'!$B$1:$B$250=SUBSTITUTE(Calculations!$L20,"*",""))*('Water System Inputs'!$C$1:$C$250=Calculations!$E20)*('Water System Inputs'!$D$1:$D$250=Calculations!AC$3),0)))</f>
        <v/>
      </c>
      <c r="AD20" s="113" t="str" cm="1">
        <f t="array" aca="1" ref="AD20" ca="1">IF(LEN($K20)=0,"",INDEX('Water System Inputs'!$N$1:$N$250,MATCH(1,('Water System Inputs'!$A$1:$A$250=Calculations!$K20)*('Water System Inputs'!$B$1:$B$250=SUBSTITUTE(Calculations!$L20,"*",""))*('Water System Inputs'!$C$1:$C$250=Calculations!$E20)*('Water System Inputs'!$L$1:$L$250=AC20),0)))</f>
        <v/>
      </c>
      <c r="AE20" s="113" t="str" cm="1">
        <f t="array" aca="1" ref="AE20" ca="1">IF(LEN($K20)=0,"",INDEX('Water System Inputs'!$M$1:$M$250,MATCH(1,('Water System Inputs'!$A$1:$A$250=Calculations!$K20)*('Water System Inputs'!$B$1:$B$250=SUBSTITUTE(Calculations!$L20,"*",""))*('Water System Inputs'!$C$1:$C$250=Calculations!$E20)*('Water System Inputs'!$L$1:$L$250=AC20),0)))</f>
        <v/>
      </c>
      <c r="AF20" s="85" t="str" cm="1">
        <f t="array" aca="1" ref="AF20" ca="1">IF(LEN($K20)=0,"",INDEX('Water System Inputs'!$L$1:$L$250,MATCH(1,('Water System Inputs'!$A$1:$A$250=Calculations!$K20)*('Water System Inputs'!$B$1:$B$250=SUBSTITUTE(Calculations!$L20,"*",""))*('Water System Inputs'!$C$1:$C$250=Calculations!$E20)*('Water System Inputs'!$D$1:$D$250=Calculations!AF$3),0)))</f>
        <v/>
      </c>
      <c r="AG20" s="85" t="str" cm="1">
        <f t="array" aca="1" ref="AG20" ca="1">IF(OR(LEN($K20)=0,AF20&lt;&gt;"Urban Potable Distribution"),"",INDEX('Water System Inputs'!$L$1:$L$250,MATCH(1,('Water System Inputs'!$A$1:$A$250=Calculations!$K20)*('Water System Inputs'!$B$1:$B$250=SUBSTITUTE(Calculations!$L20,"*",""))*('Water System Inputs'!$C$1:$C$250=Calculations!$E20)*('Water System Inputs'!$D$1:$D$250=Calculations!AG$3),0)))</f>
        <v/>
      </c>
      <c r="AH20" s="113" t="str" cm="1">
        <f t="array" aca="1" ref="AH20" ca="1">IF(LEN($K20)=0,"",INDEX('Water System Inputs'!$N$1:$N$250,MATCH(1,('Water System Inputs'!$A$1:$A$250=Calculations!$K20)*('Water System Inputs'!$B$1:$B$250=SUBSTITUTE(Calculations!$L20,"*",""))*('Water System Inputs'!$C$1:$C$250=Calculations!$E20)*('Water System Inputs'!$L$1:$L$250=AF20),0)))</f>
        <v/>
      </c>
      <c r="AI20" s="113" t="str" cm="1">
        <f t="array" aca="1" ref="AI20" ca="1">IF(LEN($K20)=0,"",INDEX('Water System Inputs'!$M$1:$M$250,MATCH(1,('Water System Inputs'!$A$1:$A$250=Calculations!$K20)*('Water System Inputs'!$B$1:$B$250=SUBSTITUTE(Calculations!$L20,"*",""))*('Water System Inputs'!$C$1:$C$250=Calculations!$E20)*('Water System Inputs'!$L$1:$L$250=AF20),0)))</f>
        <v/>
      </c>
      <c r="AJ20" s="85" t="str" cm="1">
        <f t="array" aca="1" ref="AJ20" ca="1">IF(LEN($K20)=0,"",IF(OR(F20="System Leaks",AND(E20="Urban",F20="Outdoor")),"None",INDEX('Water System Inputs'!$L$1:$L$250,MATCH(1,('Water System Inputs'!$A$1:$A$250=Calculations!$K20)*('Water System Inputs'!$B$1:$B$250=SUBSTITUTE(Calculations!$L20,"*",""))*('Water System Inputs'!$C$1:$C$250=Calculations!$E20)*('Water System Inputs'!$D$1:$D$250=Calculations!AJ$3),0))))</f>
        <v/>
      </c>
      <c r="AK20" s="113" t="str" cm="1">
        <f t="array" aca="1" ref="AK20" ca="1">IF(LEN($K20)=0,"",IF(AJ20="None",0,INDEX('Water System Inputs'!$N$1:$N$250,MATCH(1,('Water System Inputs'!$A$1:$A$250=Calculations!$K20)*('Water System Inputs'!$B$1:$B$250=SUBSTITUTE(Calculations!$L20,"*",""))*('Water System Inputs'!$C$1:$C$250=Calculations!$E20)*('Water System Inputs'!$L$1:$L$250=AJ20),0))))</f>
        <v/>
      </c>
      <c r="AL20" s="113" t="str" cm="1">
        <f t="array" aca="1" ref="AL20" ca="1">IF(LEN($K20)=0,"",IF(AJ20="None",0,INDEX('Water System Inputs'!$M$1:$M$250,MATCH(1,('Water System Inputs'!$A$1:$A$250=Calculations!$K20)*('Water System Inputs'!$B$1:$B$250=SUBSTITUTE(Calculations!$L20,"*",""))*('Water System Inputs'!$C$1:$C$250=Calculations!$E20)*('Water System Inputs'!$L$1:$L$250=AJ20),0))))</f>
        <v/>
      </c>
      <c r="AM20" s="85" t="str" cm="1">
        <f t="array" aca="1" ref="AM20" ca="1">IF(LEN($K20)=0,"",IF(OR(F20="System Leaks",AND(E20="Urban",F20="Outdoor")),"None",INDEX('Water System Inputs'!$L$1:$L$250,MATCH(1,('Water System Inputs'!$A$1:$A$250=Calculations!$K20)*('Water System Inputs'!$B$1:$B$250=SUBSTITUTE(Calculations!$L20,"*",""))*('Water System Inputs'!$C$1:$C$250=Calculations!$E20)*('Water System Inputs'!$D$1:$D$250=Calculations!AM$3),0))))</f>
        <v/>
      </c>
      <c r="AN20" s="113" t="str" cm="1">
        <f t="array" aca="1" ref="AN20" ca="1">IF(LEN($K20)=0,"",IF(AM20="None",0,INDEX('Water System Inputs'!$N$1:$N$250,MATCH(1,('Water System Inputs'!$A$1:$A$250=Calculations!$K20)*('Water System Inputs'!$B$1:$B$250=SUBSTITUTE(Calculations!$L20,"*",""))*('Water System Inputs'!$C$1:$C$250=Calculations!$E20)*('Water System Inputs'!$L$1:$L$250=AM20),0))))</f>
        <v/>
      </c>
      <c r="AO20" s="113" t="str" cm="1">
        <f t="array" aca="1" ref="AO20" ca="1">IF(LEN($K20)=0,"",IF(AM20="None",0,INDEX('Water System Inputs'!$M$1:$M$250,MATCH(1,('Water System Inputs'!$A$1:$A$250=Calculations!$K20)*('Water System Inputs'!$B$1:$B$250=SUBSTITUTE(Calculations!$L20,"*",""))*('Water System Inputs'!$C$1:$C$250=Calculations!$E20)*('Water System Inputs'!$L$1:$L$250=AM20),0))))</f>
        <v/>
      </c>
      <c r="AP20" s="114" t="str">
        <f t="shared" ca="1" si="3"/>
        <v/>
      </c>
      <c r="AQ20" s="114" t="str">
        <f t="shared" ca="1" si="4"/>
        <v/>
      </c>
      <c r="AR20" s="114" t="str">
        <f t="shared" ca="1" si="5"/>
        <v/>
      </c>
      <c r="AS20" s="114" t="str" cm="1">
        <f t="array" aca="1" ref="AS20" ca="1">IF(LEN($K20)=0,"",IF($C20&gt;ResourceBalanceYear,AP20,IF(SUM($C20:$D20)&lt;ResourceBalanceYear,W20,((ResourceBalanceYear-$C20)*W20+(SUM($C20:$D20)-ResourceBalanceYear)*AP20)/$D20)))</f>
        <v/>
      </c>
      <c r="AT20" s="114" t="str" cm="1">
        <f t="array" aca="1" ref="AT20" ca="1">IF(LEN($K20)=0,"",IF($C20&gt;ResourceBalanceYear,AQ20,IF(SUM($C20:$D20)&lt;ResourceBalanceYear,X20,((ResourceBalanceYear-$C20)*X20+(SUM($C20:$D20)-ResourceBalanceYear)*AQ20)/$D20)))</f>
        <v/>
      </c>
      <c r="AU20" s="114" t="str" cm="1">
        <f t="array" aca="1" ref="AU20" ca="1">IF(LEN($K20)=0,"",IF($C20&gt;ResourceBalanceYear,AR20,IF(SUM($C20:$D20)&lt;ResourceBalanceYear,Y20,((ResourceBalanceYear-$C20)*Y20+(SUM($C20:$D20)-ResourceBalanceYear)*AR20)/$D20)))</f>
        <v/>
      </c>
      <c r="AV20" s="136" t="str" cm="1">
        <f t="array" aca="1" ref="AV20" ca="1">IFERROR(IF(LEN($K20)=0,"",IF(AND(ResourceBalanceYear&lt;&gt;'Water System Inputs'!$E$5,ISERROR(FIND("*",_xlfn.TEXTJOIN(,TRUE,L20:AO20))&gt;0)),"Resource Balance Year has been changed by user",IF(AND(ResourceBalanceYear='Water System Inputs'!$E$5,FIND("*",_xlfn.TEXTJOIN(,TRUE,L20:AO20))&gt;0),"Marginal Energy calculations contain user overrides",IF(AND(ResourceBalanceYear&lt;&gt;'Water System Inputs'!$E$5,FIND("*",_xlfn.TEXTJOIN(,TRUE,L20:AO20))&gt;0),"Resource Balance Year has been changed by user; Marginal Energy calculations contain user overrides","")))),"")</f>
        <v/>
      </c>
      <c r="AW20" s="6" t="str" cm="1">
        <f t="array" aca="1" ref="AW20" ca="1">IFERROR(IF(LEN($K20)=0,"",IF(ResourceBalanceYear&lt;&gt;'Water System Inputs'!$E$5,"Resource Balance Year has been changed by user","")),"")</f>
        <v/>
      </c>
      <c r="AX20" s="6" t="str">
        <f t="shared" ca="1" si="6"/>
        <v/>
      </c>
      <c r="AY20" s="6" t="str">
        <f t="shared" ca="1" si="7"/>
        <v/>
      </c>
    </row>
    <row r="21" spans="1:51" x14ac:dyDescent="0.25">
      <c r="A21" s="85" t="str" cm="1">
        <f t="array" aca="1" ref="A21" ca="1">IF(ISBLANK(INDIRECT("'Measure Inputs'!C"&amp;ROW()+8)),"",INDIRECT("'Measure Inputs'!C"&amp;ROW()+8))</f>
        <v/>
      </c>
      <c r="B21" s="85" t="str" cm="1">
        <f t="array" aca="1" ref="B21" ca="1">IF(ISBLANK(INDIRECT("'Measure Inputs'!D"&amp;ROW()+8)),"",INDIRECT("'Measure Inputs'!D"&amp;ROW()+8))</f>
        <v/>
      </c>
      <c r="C21" s="85" t="str" cm="1">
        <f t="array" aca="1" ref="C21" ca="1">IF(ISBLANK(INDIRECT("'Measure Inputs'!F"&amp;ROW()+8)),"",INDIRECT("'Measure Inputs'!F"&amp;ROW()+8))</f>
        <v/>
      </c>
      <c r="D21" s="114" t="str" cm="1">
        <f t="array" aca="1" ref="D21" ca="1">IF(ISBLANK(INDIRECT("'Measure Inputs'!G"&amp;ROW()+8)),"",INDIRECT("'Measure Inputs'!G"&amp;ROW()+8))</f>
        <v/>
      </c>
      <c r="E21" s="85" t="str" cm="1">
        <f t="array" aca="1" ref="E21" ca="1">IF(ISBLANK(INDIRECT("'Measure Inputs'!H"&amp;ROW()+8)),"",INDIRECT("'Measure Inputs'!H"&amp;ROW()+8))</f>
        <v/>
      </c>
      <c r="F21" s="85" t="str" cm="1">
        <f t="array" aca="1" ref="F21" ca="1">IF(ISBLANK(INDIRECT("'Measure Inputs'!I"&amp;ROW()+8)),"",INDIRECT("'Measure Inputs'!I"&amp;ROW()+8))</f>
        <v/>
      </c>
      <c r="G21" s="114" t="str" cm="1">
        <f t="array" aca="1" ref="G21" ca="1">IF(ISBLANK(INDIRECT("'Measure Inputs'!J"&amp;ROW()+8)),"",INDIRECT("'Measure Inputs'!J"&amp;ROW()+8))</f>
        <v/>
      </c>
      <c r="H21" s="85" t="str" cm="1">
        <f t="array" aca="1" ref="H21" ca="1">IF(ISBLANK(INDIRECT("'Measure Inputs'!K"&amp;ROW()+8)),"",INDIRECT("'Measure Inputs'!K"&amp;ROW()+8))</f>
        <v/>
      </c>
      <c r="I21" s="114" t="str" cm="1">
        <f t="array" aca="1" ref="I21" ca="1">IF(ISBLANK(INDIRECT("'Measure Inputs'!L"&amp;ROW()+8)),"",INDIRECT("'Measure Inputs'!L"&amp;ROW()+8))</f>
        <v/>
      </c>
      <c r="J21" s="114" t="str">
        <f ca="1">IF(LEN(I21)=0,"",I21*'Default Values'!$B$91)</f>
        <v/>
      </c>
      <c r="K21" s="85" t="str" cm="1">
        <f t="array" aca="1" ref="K21" ca="1">IF(ISBLANK(INDIRECT("'Measure Inputs'!E"&amp;ROW()+8)),"",INDIRECT("'Measure Inputs'!E"&amp;ROW()+8))</f>
        <v/>
      </c>
      <c r="L21" s="85" t="str">
        <f ca="1">IF(LEN($K21)=0,"",OFFSET(INDEX('Water System Inputs'!$L:$L,MATCH($K21,'Water System Inputs'!$E:$E,0)),2,0))</f>
        <v/>
      </c>
      <c r="M21" s="114" t="str" cm="1">
        <f t="array" aca="1" ref="M21" ca="1">IF(LEN($K21)=0,"",INDEX('Historical Mix'!$H$17:$H$217,MATCH(1,('Historical Mix'!$A$17:$A$217=Calculations!$E21)*('Historical Mix'!$B$17:$B$217=Calculations!$K21),0)))</f>
        <v/>
      </c>
      <c r="N21" s="114" t="str" cm="1">
        <f t="array" aca="1" ref="N21" ca="1">IF(LEN($K21)=0,"",INDEX('Historical Mix'!$I$17:$I$217,MATCH(1,('Historical Mix'!$A$17:$A$217=Calculations!$E21)*('Historical Mix'!$B$17:$B$217=Calculations!$K21),0)))</f>
        <v/>
      </c>
      <c r="O21" s="114" t="str" cm="1">
        <f t="array" aca="1" ref="O21" ca="1">IF(LEN($K21)=0,"",INDEX('Historical Mix'!$M$17:$M$217,MATCH(1,('Historical Mix'!$A$17:$A$217=Calculations!$E21)*('Historical Mix'!$B$17:$B$217=Calculations!$K21),0)))</f>
        <v/>
      </c>
      <c r="P21" s="114" t="str" cm="1">
        <f t="array" aca="1" ref="P21" ca="1">IF(LEN($K21)=0,"",INDEX('Historical Mix'!$N$17:$N$217,MATCH(1,('Historical Mix'!$A$17:$A$217=Calculations!$E21)*('Historical Mix'!$B$17:$B$217=Calculations!$K21),0)))</f>
        <v/>
      </c>
      <c r="Q21" s="114" t="str" cm="1">
        <f t="array" aca="1" ref="Q21" ca="1">IF(LEN($K21)=0,"",INDEX('Historical Mix'!$S$17:$S$217,MATCH(1,('Historical Mix'!$A$17:$A$217=Calculations!$E21)*('Historical Mix'!$B$17:$B$217=Calculations!$K21),0)))</f>
        <v/>
      </c>
      <c r="R21" s="114" t="str" cm="1">
        <f t="array" aca="1" ref="R21" ca="1">IF(LEN($K21)=0,"",INDEX('Historical Mix'!$T$17:$T$217,MATCH(1,('Historical Mix'!$A$17:$A$217=Calculations!$E21)*('Historical Mix'!$B$17:$B$217=Calculations!$K21),0)))</f>
        <v/>
      </c>
      <c r="S21" s="114" t="str" cm="1">
        <f t="array" aca="1" ref="S21" ca="1">IF(LEN($K21)=0,"",IF(OR(F21="System Leaks",AND(E21="Urban",F21="Outdoor")),0,INDEX('Historical Mix'!$X$17:$X$217,MATCH(1,('Historical Mix'!$A$17:$A$217=Calculations!$E21)*('Historical Mix'!$B$17:$B$217=Calculations!$K21),0))))</f>
        <v/>
      </c>
      <c r="T21" s="114" t="str" cm="1">
        <f t="array" aca="1" ref="T21" ca="1">IF(LEN($K21)=0,"",IF(OR(F21="System Leaks",AND(E21="Urban",F21="Outdoor")),0,INDEX('Historical Mix'!$Y$17:$Y$217,MATCH(1,('Historical Mix'!$A$17:$A$217=Calculations!$E21)*('Historical Mix'!$B$17:$B$217=Calculations!$K21),0))))</f>
        <v/>
      </c>
      <c r="U21" s="114" t="str" cm="1">
        <f t="array" aca="1" ref="U21" ca="1">IF(LEN($K21)=0,"",IF(OR(F21="System Leaks",AND(E21="Urban",F21="Outdoor")),0,INDEX('Historical Mix'!$AC$17:$AC$217,MATCH(1,('Historical Mix'!$A$17:$A$217=Calculations!$E21)*('Historical Mix'!$B$17:$B$217=Calculations!$K21),0))))</f>
        <v/>
      </c>
      <c r="V21" s="114" t="str" cm="1">
        <f t="array" aca="1" ref="V21" ca="1">IF(LEN($K21)=0,"",IF(OR(F21="System Leaks",AND(E21="Urban",F21="Outdoor")),0,INDEX('Historical Mix'!$AD$17:$AD$217,MATCH(1,('Historical Mix'!$A$17:$A$217=Calculations!$E21)*('Historical Mix'!$B$17:$B$217=Calculations!$K21),0))))</f>
        <v/>
      </c>
      <c r="W21" s="114" t="str">
        <f t="shared" ca="1" si="0"/>
        <v/>
      </c>
      <c r="X21" s="114" t="str">
        <f t="shared" ca="1" si="1"/>
        <v/>
      </c>
      <c r="Y21" s="114" t="str">
        <f t="shared" ca="1" si="2"/>
        <v/>
      </c>
      <c r="Z21" s="85" t="str" cm="1">
        <f t="array" aca="1" ref="Z21" ca="1">IF(LEN($K21)=0,"",INDEX('Water System Inputs'!$L$1:$L$250,MATCH(1,('Water System Inputs'!$A$1:$A$250=Calculations!$K21)*('Water System Inputs'!$B$1:$B$250=SUBSTITUTE(Calculations!$L21,"*",""))*('Water System Inputs'!$C$1:$C$250=Calculations!$E21)*('Water System Inputs'!$D$1:$D$250=Calculations!Z$3),0)))</f>
        <v/>
      </c>
      <c r="AA21" s="113" t="str" cm="1">
        <f t="array" aca="1" ref="AA21" ca="1">IF(LEN($K21)=0,"",INDEX('Water System Inputs'!$N$1:$N$250,MATCH(1,('Water System Inputs'!$A$1:$A$250=Calculations!$K21)*('Water System Inputs'!$B$1:$B$250=SUBSTITUTE(Calculations!$L21,"*",""))*('Water System Inputs'!$C$1:$C$250=Calculations!$E21)*('Water System Inputs'!$L$1:$L$250=Z21),0)))</f>
        <v/>
      </c>
      <c r="AB21" s="113" t="str" cm="1">
        <f t="array" aca="1" ref="AB21" ca="1">IF(LEN($K21)=0,"",INDEX('Water System Inputs'!$M$1:$M$250,MATCH(1,('Water System Inputs'!$A$1:$A$250=Calculations!$K21)*('Water System Inputs'!$B$1:$B$250=SUBSTITUTE(Calculations!$L21,"*",""))*('Water System Inputs'!$C$1:$C$250=Calculations!$E21)*('Water System Inputs'!$L$1:$L$250=Z21),0)))</f>
        <v/>
      </c>
      <c r="AC21" s="85" t="str" cm="1">
        <f t="array" aca="1" ref="AC21" ca="1">IF(LEN($K21)=0,"",INDEX('Water System Inputs'!$L$1:$L$250,MATCH(1,('Water System Inputs'!$A$1:$A$250=Calculations!$K21)*('Water System Inputs'!$B$1:$B$250=SUBSTITUTE(Calculations!$L21,"*",""))*('Water System Inputs'!$C$1:$C$250=Calculations!$E21)*('Water System Inputs'!$D$1:$D$250=Calculations!AC$3),0)))</f>
        <v/>
      </c>
      <c r="AD21" s="113" t="str" cm="1">
        <f t="array" aca="1" ref="AD21" ca="1">IF(LEN($K21)=0,"",INDEX('Water System Inputs'!$N$1:$N$250,MATCH(1,('Water System Inputs'!$A$1:$A$250=Calculations!$K21)*('Water System Inputs'!$B$1:$B$250=SUBSTITUTE(Calculations!$L21,"*",""))*('Water System Inputs'!$C$1:$C$250=Calculations!$E21)*('Water System Inputs'!$L$1:$L$250=AC21),0)))</f>
        <v/>
      </c>
      <c r="AE21" s="113" t="str" cm="1">
        <f t="array" aca="1" ref="AE21" ca="1">IF(LEN($K21)=0,"",INDEX('Water System Inputs'!$M$1:$M$250,MATCH(1,('Water System Inputs'!$A$1:$A$250=Calculations!$K21)*('Water System Inputs'!$B$1:$B$250=SUBSTITUTE(Calculations!$L21,"*",""))*('Water System Inputs'!$C$1:$C$250=Calculations!$E21)*('Water System Inputs'!$L$1:$L$250=AC21),0)))</f>
        <v/>
      </c>
      <c r="AF21" s="85" t="str" cm="1">
        <f t="array" aca="1" ref="AF21" ca="1">IF(LEN($K21)=0,"",INDEX('Water System Inputs'!$L$1:$L$250,MATCH(1,('Water System Inputs'!$A$1:$A$250=Calculations!$K21)*('Water System Inputs'!$B$1:$B$250=SUBSTITUTE(Calculations!$L21,"*",""))*('Water System Inputs'!$C$1:$C$250=Calculations!$E21)*('Water System Inputs'!$D$1:$D$250=Calculations!AF$3),0)))</f>
        <v/>
      </c>
      <c r="AG21" s="85" t="str" cm="1">
        <f t="array" aca="1" ref="AG21" ca="1">IF(OR(LEN($K21)=0,AF21&lt;&gt;"Urban Potable Distribution"),"",INDEX('Water System Inputs'!$L$1:$L$250,MATCH(1,('Water System Inputs'!$A$1:$A$250=Calculations!$K21)*('Water System Inputs'!$B$1:$B$250=SUBSTITUTE(Calculations!$L21,"*",""))*('Water System Inputs'!$C$1:$C$250=Calculations!$E21)*('Water System Inputs'!$D$1:$D$250=Calculations!AG$3),0)))</f>
        <v/>
      </c>
      <c r="AH21" s="113" t="str" cm="1">
        <f t="array" aca="1" ref="AH21" ca="1">IF(LEN($K21)=0,"",INDEX('Water System Inputs'!$N$1:$N$250,MATCH(1,('Water System Inputs'!$A$1:$A$250=Calculations!$K21)*('Water System Inputs'!$B$1:$B$250=SUBSTITUTE(Calculations!$L21,"*",""))*('Water System Inputs'!$C$1:$C$250=Calculations!$E21)*('Water System Inputs'!$L$1:$L$250=AF21),0)))</f>
        <v/>
      </c>
      <c r="AI21" s="113" t="str" cm="1">
        <f t="array" aca="1" ref="AI21" ca="1">IF(LEN($K21)=0,"",INDEX('Water System Inputs'!$M$1:$M$250,MATCH(1,('Water System Inputs'!$A$1:$A$250=Calculations!$K21)*('Water System Inputs'!$B$1:$B$250=SUBSTITUTE(Calculations!$L21,"*",""))*('Water System Inputs'!$C$1:$C$250=Calculations!$E21)*('Water System Inputs'!$L$1:$L$250=AF21),0)))</f>
        <v/>
      </c>
      <c r="AJ21" s="85" t="str" cm="1">
        <f t="array" aca="1" ref="AJ21" ca="1">IF(LEN($K21)=0,"",IF(OR(F21="System Leaks",AND(E21="Urban",F21="Outdoor")),"None",INDEX('Water System Inputs'!$L$1:$L$250,MATCH(1,('Water System Inputs'!$A$1:$A$250=Calculations!$K21)*('Water System Inputs'!$B$1:$B$250=SUBSTITUTE(Calculations!$L21,"*",""))*('Water System Inputs'!$C$1:$C$250=Calculations!$E21)*('Water System Inputs'!$D$1:$D$250=Calculations!AJ$3),0))))</f>
        <v/>
      </c>
      <c r="AK21" s="113" t="str" cm="1">
        <f t="array" aca="1" ref="AK21" ca="1">IF(LEN($K21)=0,"",IF(AJ21="None",0,INDEX('Water System Inputs'!$N$1:$N$250,MATCH(1,('Water System Inputs'!$A$1:$A$250=Calculations!$K21)*('Water System Inputs'!$B$1:$B$250=SUBSTITUTE(Calculations!$L21,"*",""))*('Water System Inputs'!$C$1:$C$250=Calculations!$E21)*('Water System Inputs'!$L$1:$L$250=AJ21),0))))</f>
        <v/>
      </c>
      <c r="AL21" s="113" t="str" cm="1">
        <f t="array" aca="1" ref="AL21" ca="1">IF(LEN($K21)=0,"",IF(AJ21="None",0,INDEX('Water System Inputs'!$M$1:$M$250,MATCH(1,('Water System Inputs'!$A$1:$A$250=Calculations!$K21)*('Water System Inputs'!$B$1:$B$250=SUBSTITUTE(Calculations!$L21,"*",""))*('Water System Inputs'!$C$1:$C$250=Calculations!$E21)*('Water System Inputs'!$L$1:$L$250=AJ21),0))))</f>
        <v/>
      </c>
      <c r="AM21" s="85" t="str" cm="1">
        <f t="array" aca="1" ref="AM21" ca="1">IF(LEN($K21)=0,"",IF(OR(F21="System Leaks",AND(E21="Urban",F21="Outdoor")),"None",INDEX('Water System Inputs'!$L$1:$L$250,MATCH(1,('Water System Inputs'!$A$1:$A$250=Calculations!$K21)*('Water System Inputs'!$B$1:$B$250=SUBSTITUTE(Calculations!$L21,"*",""))*('Water System Inputs'!$C$1:$C$250=Calculations!$E21)*('Water System Inputs'!$D$1:$D$250=Calculations!AM$3),0))))</f>
        <v/>
      </c>
      <c r="AN21" s="113" t="str" cm="1">
        <f t="array" aca="1" ref="AN21" ca="1">IF(LEN($K21)=0,"",IF(AM21="None",0,INDEX('Water System Inputs'!$N$1:$N$250,MATCH(1,('Water System Inputs'!$A$1:$A$250=Calculations!$K21)*('Water System Inputs'!$B$1:$B$250=SUBSTITUTE(Calculations!$L21,"*",""))*('Water System Inputs'!$C$1:$C$250=Calculations!$E21)*('Water System Inputs'!$L$1:$L$250=AM21),0))))</f>
        <v/>
      </c>
      <c r="AO21" s="113" t="str" cm="1">
        <f t="array" aca="1" ref="AO21" ca="1">IF(LEN($K21)=0,"",IF(AM21="None",0,INDEX('Water System Inputs'!$M$1:$M$250,MATCH(1,('Water System Inputs'!$A$1:$A$250=Calculations!$K21)*('Water System Inputs'!$B$1:$B$250=SUBSTITUTE(Calculations!$L21,"*",""))*('Water System Inputs'!$C$1:$C$250=Calculations!$E21)*('Water System Inputs'!$L$1:$L$250=AM21),0))))</f>
        <v/>
      </c>
      <c r="AP21" s="114" t="str">
        <f t="shared" ca="1" si="3"/>
        <v/>
      </c>
      <c r="AQ21" s="114" t="str">
        <f t="shared" ca="1" si="4"/>
        <v/>
      </c>
      <c r="AR21" s="114" t="str">
        <f t="shared" ca="1" si="5"/>
        <v/>
      </c>
      <c r="AS21" s="114" t="str" cm="1">
        <f t="array" aca="1" ref="AS21" ca="1">IF(LEN($K21)=0,"",IF($C21&gt;ResourceBalanceYear,AP21,IF(SUM($C21:$D21)&lt;ResourceBalanceYear,W21,((ResourceBalanceYear-$C21)*W21+(SUM($C21:$D21)-ResourceBalanceYear)*AP21)/$D21)))</f>
        <v/>
      </c>
      <c r="AT21" s="114" t="str" cm="1">
        <f t="array" aca="1" ref="AT21" ca="1">IF(LEN($K21)=0,"",IF($C21&gt;ResourceBalanceYear,AQ21,IF(SUM($C21:$D21)&lt;ResourceBalanceYear,X21,((ResourceBalanceYear-$C21)*X21+(SUM($C21:$D21)-ResourceBalanceYear)*AQ21)/$D21)))</f>
        <v/>
      </c>
      <c r="AU21" s="114" t="str" cm="1">
        <f t="array" aca="1" ref="AU21" ca="1">IF(LEN($K21)=0,"",IF($C21&gt;ResourceBalanceYear,AR21,IF(SUM($C21:$D21)&lt;ResourceBalanceYear,Y21,((ResourceBalanceYear-$C21)*Y21+(SUM($C21:$D21)-ResourceBalanceYear)*AR21)/$D21)))</f>
        <v/>
      </c>
      <c r="AV21" s="136" t="str" cm="1">
        <f t="array" aca="1" ref="AV21" ca="1">IFERROR(IF(LEN($K21)=0,"",IF(AND(ResourceBalanceYear&lt;&gt;'Water System Inputs'!$E$5,ISERROR(FIND("*",_xlfn.TEXTJOIN(,TRUE,L21:AO21))&gt;0)),"Resource Balance Year has been changed by user",IF(AND(ResourceBalanceYear='Water System Inputs'!$E$5,FIND("*",_xlfn.TEXTJOIN(,TRUE,L21:AO21))&gt;0),"Marginal Energy calculations contain user overrides",IF(AND(ResourceBalanceYear&lt;&gt;'Water System Inputs'!$E$5,FIND("*",_xlfn.TEXTJOIN(,TRUE,L21:AO21))&gt;0),"Resource Balance Year has been changed by user; Marginal Energy calculations contain user overrides","")))),"")</f>
        <v/>
      </c>
      <c r="AW21" s="6" t="str" cm="1">
        <f t="array" aca="1" ref="AW21" ca="1">IFERROR(IF(LEN($K21)=0,"",IF(ResourceBalanceYear&lt;&gt;'Water System Inputs'!$E$5,"Resource Balance Year has been changed by user","")),"")</f>
        <v/>
      </c>
      <c r="AX21" s="6" t="str">
        <f t="shared" ca="1" si="6"/>
        <v/>
      </c>
      <c r="AY21" s="6" t="str">
        <f t="shared" ca="1" si="7"/>
        <v/>
      </c>
    </row>
    <row r="22" spans="1:51" x14ac:dyDescent="0.25">
      <c r="A22" s="85" t="str" cm="1">
        <f t="array" aca="1" ref="A22" ca="1">IF(ISBLANK(INDIRECT("'Measure Inputs'!C"&amp;ROW()+8)),"",INDIRECT("'Measure Inputs'!C"&amp;ROW()+8))</f>
        <v/>
      </c>
      <c r="B22" s="85" t="str" cm="1">
        <f t="array" aca="1" ref="B22" ca="1">IF(ISBLANK(INDIRECT("'Measure Inputs'!D"&amp;ROW()+8)),"",INDIRECT("'Measure Inputs'!D"&amp;ROW()+8))</f>
        <v/>
      </c>
      <c r="C22" s="85" t="str" cm="1">
        <f t="array" aca="1" ref="C22" ca="1">IF(ISBLANK(INDIRECT("'Measure Inputs'!F"&amp;ROW()+8)),"",INDIRECT("'Measure Inputs'!F"&amp;ROW()+8))</f>
        <v/>
      </c>
      <c r="D22" s="114" t="str" cm="1">
        <f t="array" aca="1" ref="D22" ca="1">IF(ISBLANK(INDIRECT("'Measure Inputs'!G"&amp;ROW()+8)),"",INDIRECT("'Measure Inputs'!G"&amp;ROW()+8))</f>
        <v/>
      </c>
      <c r="E22" s="85" t="str" cm="1">
        <f t="array" aca="1" ref="E22" ca="1">IF(ISBLANK(INDIRECT("'Measure Inputs'!H"&amp;ROW()+8)),"",INDIRECT("'Measure Inputs'!H"&amp;ROW()+8))</f>
        <v/>
      </c>
      <c r="F22" s="85" t="str" cm="1">
        <f t="array" aca="1" ref="F22" ca="1">IF(ISBLANK(INDIRECT("'Measure Inputs'!I"&amp;ROW()+8)),"",INDIRECT("'Measure Inputs'!I"&amp;ROW()+8))</f>
        <v/>
      </c>
      <c r="G22" s="114" t="str" cm="1">
        <f t="array" aca="1" ref="G22" ca="1">IF(ISBLANK(INDIRECT("'Measure Inputs'!J"&amp;ROW()+8)),"",INDIRECT("'Measure Inputs'!J"&amp;ROW()+8))</f>
        <v/>
      </c>
      <c r="H22" s="85" t="str" cm="1">
        <f t="array" aca="1" ref="H22" ca="1">IF(ISBLANK(INDIRECT("'Measure Inputs'!K"&amp;ROW()+8)),"",INDIRECT("'Measure Inputs'!K"&amp;ROW()+8))</f>
        <v/>
      </c>
      <c r="I22" s="114" t="str" cm="1">
        <f t="array" aca="1" ref="I22" ca="1">IF(ISBLANK(INDIRECT("'Measure Inputs'!L"&amp;ROW()+8)),"",INDIRECT("'Measure Inputs'!L"&amp;ROW()+8))</f>
        <v/>
      </c>
      <c r="J22" s="114" t="str">
        <f ca="1">IF(LEN(I22)=0,"",I22*'Default Values'!$B$91)</f>
        <v/>
      </c>
      <c r="K22" s="85" t="str" cm="1">
        <f t="array" aca="1" ref="K22" ca="1">IF(ISBLANK(INDIRECT("'Measure Inputs'!E"&amp;ROW()+8)),"",INDIRECT("'Measure Inputs'!E"&amp;ROW()+8))</f>
        <v/>
      </c>
      <c r="L22" s="85" t="str">
        <f ca="1">IF(LEN($K22)=0,"",OFFSET(INDEX('Water System Inputs'!$L:$L,MATCH($K22,'Water System Inputs'!$E:$E,0)),2,0))</f>
        <v/>
      </c>
      <c r="M22" s="114" t="str" cm="1">
        <f t="array" aca="1" ref="M22" ca="1">IF(LEN($K22)=0,"",INDEX('Historical Mix'!$H$17:$H$217,MATCH(1,('Historical Mix'!$A$17:$A$217=Calculations!$E22)*('Historical Mix'!$B$17:$B$217=Calculations!$K22),0)))</f>
        <v/>
      </c>
      <c r="N22" s="114" t="str" cm="1">
        <f t="array" aca="1" ref="N22" ca="1">IF(LEN($K22)=0,"",INDEX('Historical Mix'!$I$17:$I$217,MATCH(1,('Historical Mix'!$A$17:$A$217=Calculations!$E22)*('Historical Mix'!$B$17:$B$217=Calculations!$K22),0)))</f>
        <v/>
      </c>
      <c r="O22" s="114" t="str" cm="1">
        <f t="array" aca="1" ref="O22" ca="1">IF(LEN($K22)=0,"",INDEX('Historical Mix'!$M$17:$M$217,MATCH(1,('Historical Mix'!$A$17:$A$217=Calculations!$E22)*('Historical Mix'!$B$17:$B$217=Calculations!$K22),0)))</f>
        <v/>
      </c>
      <c r="P22" s="114" t="str" cm="1">
        <f t="array" aca="1" ref="P22" ca="1">IF(LEN($K22)=0,"",INDEX('Historical Mix'!$N$17:$N$217,MATCH(1,('Historical Mix'!$A$17:$A$217=Calculations!$E22)*('Historical Mix'!$B$17:$B$217=Calculations!$K22),0)))</f>
        <v/>
      </c>
      <c r="Q22" s="114" t="str" cm="1">
        <f t="array" aca="1" ref="Q22" ca="1">IF(LEN($K22)=0,"",INDEX('Historical Mix'!$S$17:$S$217,MATCH(1,('Historical Mix'!$A$17:$A$217=Calculations!$E22)*('Historical Mix'!$B$17:$B$217=Calculations!$K22),0)))</f>
        <v/>
      </c>
      <c r="R22" s="114" t="str" cm="1">
        <f t="array" aca="1" ref="R22" ca="1">IF(LEN($K22)=0,"",INDEX('Historical Mix'!$T$17:$T$217,MATCH(1,('Historical Mix'!$A$17:$A$217=Calculations!$E22)*('Historical Mix'!$B$17:$B$217=Calculations!$K22),0)))</f>
        <v/>
      </c>
      <c r="S22" s="114" t="str" cm="1">
        <f t="array" aca="1" ref="S22" ca="1">IF(LEN($K22)=0,"",IF(OR(F22="System Leaks",AND(E22="Urban",F22="Outdoor")),0,INDEX('Historical Mix'!$X$17:$X$217,MATCH(1,('Historical Mix'!$A$17:$A$217=Calculations!$E22)*('Historical Mix'!$B$17:$B$217=Calculations!$K22),0))))</f>
        <v/>
      </c>
      <c r="T22" s="114" t="str" cm="1">
        <f t="array" aca="1" ref="T22" ca="1">IF(LEN($K22)=0,"",IF(OR(F22="System Leaks",AND(E22="Urban",F22="Outdoor")),0,INDEX('Historical Mix'!$Y$17:$Y$217,MATCH(1,('Historical Mix'!$A$17:$A$217=Calculations!$E22)*('Historical Mix'!$B$17:$B$217=Calculations!$K22),0))))</f>
        <v/>
      </c>
      <c r="U22" s="114" t="str" cm="1">
        <f t="array" aca="1" ref="U22" ca="1">IF(LEN($K22)=0,"",IF(OR(F22="System Leaks",AND(E22="Urban",F22="Outdoor")),0,INDEX('Historical Mix'!$AC$17:$AC$217,MATCH(1,('Historical Mix'!$A$17:$A$217=Calculations!$E22)*('Historical Mix'!$B$17:$B$217=Calculations!$K22),0))))</f>
        <v/>
      </c>
      <c r="V22" s="114" t="str" cm="1">
        <f t="array" aca="1" ref="V22" ca="1">IF(LEN($K22)=0,"",IF(OR(F22="System Leaks",AND(E22="Urban",F22="Outdoor")),0,INDEX('Historical Mix'!$AD$17:$AD$217,MATCH(1,('Historical Mix'!$A$17:$A$217=Calculations!$E22)*('Historical Mix'!$B$17:$B$217=Calculations!$K22),0))))</f>
        <v/>
      </c>
      <c r="W22" s="114" t="str">
        <f t="shared" ca="1" si="0"/>
        <v/>
      </c>
      <c r="X22" s="114" t="str">
        <f t="shared" ca="1" si="1"/>
        <v/>
      </c>
      <c r="Y22" s="114" t="str">
        <f t="shared" ca="1" si="2"/>
        <v/>
      </c>
      <c r="Z22" s="85" t="str" cm="1">
        <f t="array" aca="1" ref="Z22" ca="1">IF(LEN($K22)=0,"",INDEX('Water System Inputs'!$L$1:$L$250,MATCH(1,('Water System Inputs'!$A$1:$A$250=Calculations!$K22)*('Water System Inputs'!$B$1:$B$250=SUBSTITUTE(Calculations!$L22,"*",""))*('Water System Inputs'!$C$1:$C$250=Calculations!$E22)*('Water System Inputs'!$D$1:$D$250=Calculations!Z$3),0)))</f>
        <v/>
      </c>
      <c r="AA22" s="113" t="str" cm="1">
        <f t="array" aca="1" ref="AA22" ca="1">IF(LEN($K22)=0,"",INDEX('Water System Inputs'!$N$1:$N$250,MATCH(1,('Water System Inputs'!$A$1:$A$250=Calculations!$K22)*('Water System Inputs'!$B$1:$B$250=SUBSTITUTE(Calculations!$L22,"*",""))*('Water System Inputs'!$C$1:$C$250=Calculations!$E22)*('Water System Inputs'!$L$1:$L$250=Z22),0)))</f>
        <v/>
      </c>
      <c r="AB22" s="113" t="str" cm="1">
        <f t="array" aca="1" ref="AB22" ca="1">IF(LEN($K22)=0,"",INDEX('Water System Inputs'!$M$1:$M$250,MATCH(1,('Water System Inputs'!$A$1:$A$250=Calculations!$K22)*('Water System Inputs'!$B$1:$B$250=SUBSTITUTE(Calculations!$L22,"*",""))*('Water System Inputs'!$C$1:$C$250=Calculations!$E22)*('Water System Inputs'!$L$1:$L$250=Z22),0)))</f>
        <v/>
      </c>
      <c r="AC22" s="85" t="str" cm="1">
        <f t="array" aca="1" ref="AC22" ca="1">IF(LEN($K22)=0,"",INDEX('Water System Inputs'!$L$1:$L$250,MATCH(1,('Water System Inputs'!$A$1:$A$250=Calculations!$K22)*('Water System Inputs'!$B$1:$B$250=SUBSTITUTE(Calculations!$L22,"*",""))*('Water System Inputs'!$C$1:$C$250=Calculations!$E22)*('Water System Inputs'!$D$1:$D$250=Calculations!AC$3),0)))</f>
        <v/>
      </c>
      <c r="AD22" s="113" t="str" cm="1">
        <f t="array" aca="1" ref="AD22" ca="1">IF(LEN($K22)=0,"",INDEX('Water System Inputs'!$N$1:$N$250,MATCH(1,('Water System Inputs'!$A$1:$A$250=Calculations!$K22)*('Water System Inputs'!$B$1:$B$250=SUBSTITUTE(Calculations!$L22,"*",""))*('Water System Inputs'!$C$1:$C$250=Calculations!$E22)*('Water System Inputs'!$L$1:$L$250=AC22),0)))</f>
        <v/>
      </c>
      <c r="AE22" s="113" t="str" cm="1">
        <f t="array" aca="1" ref="AE22" ca="1">IF(LEN($K22)=0,"",INDEX('Water System Inputs'!$M$1:$M$250,MATCH(1,('Water System Inputs'!$A$1:$A$250=Calculations!$K22)*('Water System Inputs'!$B$1:$B$250=SUBSTITUTE(Calculations!$L22,"*",""))*('Water System Inputs'!$C$1:$C$250=Calculations!$E22)*('Water System Inputs'!$L$1:$L$250=AC22),0)))</f>
        <v/>
      </c>
      <c r="AF22" s="85" t="str" cm="1">
        <f t="array" aca="1" ref="AF22" ca="1">IF(LEN($K22)=0,"",INDEX('Water System Inputs'!$L$1:$L$250,MATCH(1,('Water System Inputs'!$A$1:$A$250=Calculations!$K22)*('Water System Inputs'!$B$1:$B$250=SUBSTITUTE(Calculations!$L22,"*",""))*('Water System Inputs'!$C$1:$C$250=Calculations!$E22)*('Water System Inputs'!$D$1:$D$250=Calculations!AF$3),0)))</f>
        <v/>
      </c>
      <c r="AG22" s="85" t="str" cm="1">
        <f t="array" aca="1" ref="AG22" ca="1">IF(OR(LEN($K22)=0,AF22&lt;&gt;"Urban Potable Distribution"),"",INDEX('Water System Inputs'!$L$1:$L$250,MATCH(1,('Water System Inputs'!$A$1:$A$250=Calculations!$K22)*('Water System Inputs'!$B$1:$B$250=SUBSTITUTE(Calculations!$L22,"*",""))*('Water System Inputs'!$C$1:$C$250=Calculations!$E22)*('Water System Inputs'!$D$1:$D$250=Calculations!AG$3),0)))</f>
        <v/>
      </c>
      <c r="AH22" s="113" t="str" cm="1">
        <f t="array" aca="1" ref="AH22" ca="1">IF(LEN($K22)=0,"",INDEX('Water System Inputs'!$N$1:$N$250,MATCH(1,('Water System Inputs'!$A$1:$A$250=Calculations!$K22)*('Water System Inputs'!$B$1:$B$250=SUBSTITUTE(Calculations!$L22,"*",""))*('Water System Inputs'!$C$1:$C$250=Calculations!$E22)*('Water System Inputs'!$L$1:$L$250=AF22),0)))</f>
        <v/>
      </c>
      <c r="AI22" s="113" t="str" cm="1">
        <f t="array" aca="1" ref="AI22" ca="1">IF(LEN($K22)=0,"",INDEX('Water System Inputs'!$M$1:$M$250,MATCH(1,('Water System Inputs'!$A$1:$A$250=Calculations!$K22)*('Water System Inputs'!$B$1:$B$250=SUBSTITUTE(Calculations!$L22,"*",""))*('Water System Inputs'!$C$1:$C$250=Calculations!$E22)*('Water System Inputs'!$L$1:$L$250=AF22),0)))</f>
        <v/>
      </c>
      <c r="AJ22" s="85" t="str" cm="1">
        <f t="array" aca="1" ref="AJ22" ca="1">IF(LEN($K22)=0,"",IF(OR(F22="System Leaks",AND(E22="Urban",F22="Outdoor")),"None",INDEX('Water System Inputs'!$L$1:$L$250,MATCH(1,('Water System Inputs'!$A$1:$A$250=Calculations!$K22)*('Water System Inputs'!$B$1:$B$250=SUBSTITUTE(Calculations!$L22,"*",""))*('Water System Inputs'!$C$1:$C$250=Calculations!$E22)*('Water System Inputs'!$D$1:$D$250=Calculations!AJ$3),0))))</f>
        <v/>
      </c>
      <c r="AK22" s="113" t="str" cm="1">
        <f t="array" aca="1" ref="AK22" ca="1">IF(LEN($K22)=0,"",IF(AJ22="None",0,INDEX('Water System Inputs'!$N$1:$N$250,MATCH(1,('Water System Inputs'!$A$1:$A$250=Calculations!$K22)*('Water System Inputs'!$B$1:$B$250=SUBSTITUTE(Calculations!$L22,"*",""))*('Water System Inputs'!$C$1:$C$250=Calculations!$E22)*('Water System Inputs'!$L$1:$L$250=AJ22),0))))</f>
        <v/>
      </c>
      <c r="AL22" s="113" t="str" cm="1">
        <f t="array" aca="1" ref="AL22" ca="1">IF(LEN($K22)=0,"",IF(AJ22="None",0,INDEX('Water System Inputs'!$M$1:$M$250,MATCH(1,('Water System Inputs'!$A$1:$A$250=Calculations!$K22)*('Water System Inputs'!$B$1:$B$250=SUBSTITUTE(Calculations!$L22,"*",""))*('Water System Inputs'!$C$1:$C$250=Calculations!$E22)*('Water System Inputs'!$L$1:$L$250=AJ22),0))))</f>
        <v/>
      </c>
      <c r="AM22" s="85" t="str" cm="1">
        <f t="array" aca="1" ref="AM22" ca="1">IF(LEN($K22)=0,"",IF(OR(F22="System Leaks",AND(E22="Urban",F22="Outdoor")),"None",INDEX('Water System Inputs'!$L$1:$L$250,MATCH(1,('Water System Inputs'!$A$1:$A$250=Calculations!$K22)*('Water System Inputs'!$B$1:$B$250=SUBSTITUTE(Calculations!$L22,"*",""))*('Water System Inputs'!$C$1:$C$250=Calculations!$E22)*('Water System Inputs'!$D$1:$D$250=Calculations!AM$3),0))))</f>
        <v/>
      </c>
      <c r="AN22" s="113" t="str" cm="1">
        <f t="array" aca="1" ref="AN22" ca="1">IF(LEN($K22)=0,"",IF(AM22="None",0,INDEX('Water System Inputs'!$N$1:$N$250,MATCH(1,('Water System Inputs'!$A$1:$A$250=Calculations!$K22)*('Water System Inputs'!$B$1:$B$250=SUBSTITUTE(Calculations!$L22,"*",""))*('Water System Inputs'!$C$1:$C$250=Calculations!$E22)*('Water System Inputs'!$L$1:$L$250=AM22),0))))</f>
        <v/>
      </c>
      <c r="AO22" s="113" t="str" cm="1">
        <f t="array" aca="1" ref="AO22" ca="1">IF(LEN($K22)=0,"",IF(AM22="None",0,INDEX('Water System Inputs'!$M$1:$M$250,MATCH(1,('Water System Inputs'!$A$1:$A$250=Calculations!$K22)*('Water System Inputs'!$B$1:$B$250=SUBSTITUTE(Calculations!$L22,"*",""))*('Water System Inputs'!$C$1:$C$250=Calculations!$E22)*('Water System Inputs'!$L$1:$L$250=AM22),0))))</f>
        <v/>
      </c>
      <c r="AP22" s="114" t="str">
        <f t="shared" ca="1" si="3"/>
        <v/>
      </c>
      <c r="AQ22" s="114" t="str">
        <f t="shared" ca="1" si="4"/>
        <v/>
      </c>
      <c r="AR22" s="114" t="str">
        <f t="shared" ca="1" si="5"/>
        <v/>
      </c>
      <c r="AS22" s="114" t="str" cm="1">
        <f t="array" aca="1" ref="AS22" ca="1">IF(LEN($K22)=0,"",IF($C22&gt;ResourceBalanceYear,AP22,IF(SUM($C22:$D22)&lt;ResourceBalanceYear,W22,((ResourceBalanceYear-$C22)*W22+(SUM($C22:$D22)-ResourceBalanceYear)*AP22)/$D22)))</f>
        <v/>
      </c>
      <c r="AT22" s="114" t="str" cm="1">
        <f t="array" aca="1" ref="AT22" ca="1">IF(LEN($K22)=0,"",IF($C22&gt;ResourceBalanceYear,AQ22,IF(SUM($C22:$D22)&lt;ResourceBalanceYear,X22,((ResourceBalanceYear-$C22)*X22+(SUM($C22:$D22)-ResourceBalanceYear)*AQ22)/$D22)))</f>
        <v/>
      </c>
      <c r="AU22" s="114" t="str" cm="1">
        <f t="array" aca="1" ref="AU22" ca="1">IF(LEN($K22)=0,"",IF($C22&gt;ResourceBalanceYear,AR22,IF(SUM($C22:$D22)&lt;ResourceBalanceYear,Y22,((ResourceBalanceYear-$C22)*Y22+(SUM($C22:$D22)-ResourceBalanceYear)*AR22)/$D22)))</f>
        <v/>
      </c>
      <c r="AV22" s="136" t="str" cm="1">
        <f t="array" aca="1" ref="AV22" ca="1">IFERROR(IF(LEN($K22)=0,"",IF(AND(ResourceBalanceYear&lt;&gt;'Water System Inputs'!$E$5,ISERROR(FIND("*",_xlfn.TEXTJOIN(,TRUE,L22:AO22))&gt;0)),"Resource Balance Year has been changed by user",IF(AND(ResourceBalanceYear='Water System Inputs'!$E$5,FIND("*",_xlfn.TEXTJOIN(,TRUE,L22:AO22))&gt;0),"Marginal Energy calculations contain user overrides",IF(AND(ResourceBalanceYear&lt;&gt;'Water System Inputs'!$E$5,FIND("*",_xlfn.TEXTJOIN(,TRUE,L22:AO22))&gt;0),"Resource Balance Year has been changed by user; Marginal Energy calculations contain user overrides","")))),"")</f>
        <v/>
      </c>
      <c r="AW22" s="6" t="str" cm="1">
        <f t="array" aca="1" ref="AW22" ca="1">IFERROR(IF(LEN($K22)=0,"",IF(ResourceBalanceYear&lt;&gt;'Water System Inputs'!$E$5,"Resource Balance Year has been changed by user","")),"")</f>
        <v/>
      </c>
      <c r="AX22" s="6" t="str">
        <f t="shared" ca="1" si="6"/>
        <v/>
      </c>
      <c r="AY22" s="6" t="str">
        <f t="shared" ca="1" si="7"/>
        <v/>
      </c>
    </row>
    <row r="23" spans="1:51" x14ac:dyDescent="0.25">
      <c r="A23" s="85" t="str" cm="1">
        <f t="array" aca="1" ref="A23" ca="1">IF(ISBLANK(INDIRECT("'Measure Inputs'!C"&amp;ROW()+8)),"",INDIRECT("'Measure Inputs'!C"&amp;ROW()+8))</f>
        <v/>
      </c>
      <c r="B23" s="85" t="str" cm="1">
        <f t="array" aca="1" ref="B23" ca="1">IF(ISBLANK(INDIRECT("'Measure Inputs'!D"&amp;ROW()+8)),"",INDIRECT("'Measure Inputs'!D"&amp;ROW()+8))</f>
        <v/>
      </c>
      <c r="C23" s="85" t="str" cm="1">
        <f t="array" aca="1" ref="C23" ca="1">IF(ISBLANK(INDIRECT("'Measure Inputs'!F"&amp;ROW()+8)),"",INDIRECT("'Measure Inputs'!F"&amp;ROW()+8))</f>
        <v/>
      </c>
      <c r="D23" s="114" t="str" cm="1">
        <f t="array" aca="1" ref="D23" ca="1">IF(ISBLANK(INDIRECT("'Measure Inputs'!G"&amp;ROW()+8)),"",INDIRECT("'Measure Inputs'!G"&amp;ROW()+8))</f>
        <v/>
      </c>
      <c r="E23" s="85" t="str" cm="1">
        <f t="array" aca="1" ref="E23" ca="1">IF(ISBLANK(INDIRECT("'Measure Inputs'!H"&amp;ROW()+8)),"",INDIRECT("'Measure Inputs'!H"&amp;ROW()+8))</f>
        <v/>
      </c>
      <c r="F23" s="85" t="str" cm="1">
        <f t="array" aca="1" ref="F23" ca="1">IF(ISBLANK(INDIRECT("'Measure Inputs'!I"&amp;ROW()+8)),"",INDIRECT("'Measure Inputs'!I"&amp;ROW()+8))</f>
        <v/>
      </c>
      <c r="G23" s="114" t="str" cm="1">
        <f t="array" aca="1" ref="G23" ca="1">IF(ISBLANK(INDIRECT("'Measure Inputs'!J"&amp;ROW()+8)),"",INDIRECT("'Measure Inputs'!J"&amp;ROW()+8))</f>
        <v/>
      </c>
      <c r="H23" s="85" t="str" cm="1">
        <f t="array" aca="1" ref="H23" ca="1">IF(ISBLANK(INDIRECT("'Measure Inputs'!K"&amp;ROW()+8)),"",INDIRECT("'Measure Inputs'!K"&amp;ROW()+8))</f>
        <v/>
      </c>
      <c r="I23" s="114" t="str" cm="1">
        <f t="array" aca="1" ref="I23" ca="1">IF(ISBLANK(INDIRECT("'Measure Inputs'!L"&amp;ROW()+8)),"",INDIRECT("'Measure Inputs'!L"&amp;ROW()+8))</f>
        <v/>
      </c>
      <c r="J23" s="114" t="str">
        <f ca="1">IF(LEN(I23)=0,"",I23*'Default Values'!$B$91)</f>
        <v/>
      </c>
      <c r="K23" s="85" t="str" cm="1">
        <f t="array" aca="1" ref="K23" ca="1">IF(ISBLANK(INDIRECT("'Measure Inputs'!E"&amp;ROW()+8)),"",INDIRECT("'Measure Inputs'!E"&amp;ROW()+8))</f>
        <v/>
      </c>
      <c r="L23" s="85" t="str">
        <f ca="1">IF(LEN($K23)=0,"",OFFSET(INDEX('Water System Inputs'!$L:$L,MATCH($K23,'Water System Inputs'!$E:$E,0)),2,0))</f>
        <v/>
      </c>
      <c r="M23" s="114" t="str" cm="1">
        <f t="array" aca="1" ref="M23" ca="1">IF(LEN($K23)=0,"",INDEX('Historical Mix'!$H$17:$H$217,MATCH(1,('Historical Mix'!$A$17:$A$217=Calculations!$E23)*('Historical Mix'!$B$17:$B$217=Calculations!$K23),0)))</f>
        <v/>
      </c>
      <c r="N23" s="114" t="str" cm="1">
        <f t="array" aca="1" ref="N23" ca="1">IF(LEN($K23)=0,"",INDEX('Historical Mix'!$I$17:$I$217,MATCH(1,('Historical Mix'!$A$17:$A$217=Calculations!$E23)*('Historical Mix'!$B$17:$B$217=Calculations!$K23),0)))</f>
        <v/>
      </c>
      <c r="O23" s="114" t="str" cm="1">
        <f t="array" aca="1" ref="O23" ca="1">IF(LEN($K23)=0,"",INDEX('Historical Mix'!$M$17:$M$217,MATCH(1,('Historical Mix'!$A$17:$A$217=Calculations!$E23)*('Historical Mix'!$B$17:$B$217=Calculations!$K23),0)))</f>
        <v/>
      </c>
      <c r="P23" s="114" t="str" cm="1">
        <f t="array" aca="1" ref="P23" ca="1">IF(LEN($K23)=0,"",INDEX('Historical Mix'!$N$17:$N$217,MATCH(1,('Historical Mix'!$A$17:$A$217=Calculations!$E23)*('Historical Mix'!$B$17:$B$217=Calculations!$K23),0)))</f>
        <v/>
      </c>
      <c r="Q23" s="114" t="str" cm="1">
        <f t="array" aca="1" ref="Q23" ca="1">IF(LEN($K23)=0,"",INDEX('Historical Mix'!$S$17:$S$217,MATCH(1,('Historical Mix'!$A$17:$A$217=Calculations!$E23)*('Historical Mix'!$B$17:$B$217=Calculations!$K23),0)))</f>
        <v/>
      </c>
      <c r="R23" s="114" t="str" cm="1">
        <f t="array" aca="1" ref="R23" ca="1">IF(LEN($K23)=0,"",INDEX('Historical Mix'!$T$17:$T$217,MATCH(1,('Historical Mix'!$A$17:$A$217=Calculations!$E23)*('Historical Mix'!$B$17:$B$217=Calculations!$K23),0)))</f>
        <v/>
      </c>
      <c r="S23" s="114" t="str" cm="1">
        <f t="array" aca="1" ref="S23" ca="1">IF(LEN($K23)=0,"",IF(OR(F23="System Leaks",AND(E23="Urban",F23="Outdoor")),0,INDEX('Historical Mix'!$X$17:$X$217,MATCH(1,('Historical Mix'!$A$17:$A$217=Calculations!$E23)*('Historical Mix'!$B$17:$B$217=Calculations!$K23),0))))</f>
        <v/>
      </c>
      <c r="T23" s="114" t="str" cm="1">
        <f t="array" aca="1" ref="T23" ca="1">IF(LEN($K23)=0,"",IF(OR(F23="System Leaks",AND(E23="Urban",F23="Outdoor")),0,INDEX('Historical Mix'!$Y$17:$Y$217,MATCH(1,('Historical Mix'!$A$17:$A$217=Calculations!$E23)*('Historical Mix'!$B$17:$B$217=Calculations!$K23),0))))</f>
        <v/>
      </c>
      <c r="U23" s="114" t="str" cm="1">
        <f t="array" aca="1" ref="U23" ca="1">IF(LEN($K23)=0,"",IF(OR(F23="System Leaks",AND(E23="Urban",F23="Outdoor")),0,INDEX('Historical Mix'!$AC$17:$AC$217,MATCH(1,('Historical Mix'!$A$17:$A$217=Calculations!$E23)*('Historical Mix'!$B$17:$B$217=Calculations!$K23),0))))</f>
        <v/>
      </c>
      <c r="V23" s="114" t="str" cm="1">
        <f t="array" aca="1" ref="V23" ca="1">IF(LEN($K23)=0,"",IF(OR(F23="System Leaks",AND(E23="Urban",F23="Outdoor")),0,INDEX('Historical Mix'!$AD$17:$AD$217,MATCH(1,('Historical Mix'!$A$17:$A$217=Calculations!$E23)*('Historical Mix'!$B$17:$B$217=Calculations!$K23),0))))</f>
        <v/>
      </c>
      <c r="W23" s="114" t="str">
        <f t="shared" ca="1" si="0"/>
        <v/>
      </c>
      <c r="X23" s="114" t="str">
        <f t="shared" ca="1" si="1"/>
        <v/>
      </c>
      <c r="Y23" s="114" t="str">
        <f t="shared" ca="1" si="2"/>
        <v/>
      </c>
      <c r="Z23" s="85" t="str" cm="1">
        <f t="array" aca="1" ref="Z23" ca="1">IF(LEN($K23)=0,"",INDEX('Water System Inputs'!$L$1:$L$250,MATCH(1,('Water System Inputs'!$A$1:$A$250=Calculations!$K23)*('Water System Inputs'!$B$1:$B$250=SUBSTITUTE(Calculations!$L23,"*",""))*('Water System Inputs'!$C$1:$C$250=Calculations!$E23)*('Water System Inputs'!$D$1:$D$250=Calculations!Z$3),0)))</f>
        <v/>
      </c>
      <c r="AA23" s="113" t="str" cm="1">
        <f t="array" aca="1" ref="AA23" ca="1">IF(LEN($K23)=0,"",INDEX('Water System Inputs'!$N$1:$N$250,MATCH(1,('Water System Inputs'!$A$1:$A$250=Calculations!$K23)*('Water System Inputs'!$B$1:$B$250=SUBSTITUTE(Calculations!$L23,"*",""))*('Water System Inputs'!$C$1:$C$250=Calculations!$E23)*('Water System Inputs'!$L$1:$L$250=Z23),0)))</f>
        <v/>
      </c>
      <c r="AB23" s="113" t="str" cm="1">
        <f t="array" aca="1" ref="AB23" ca="1">IF(LEN($K23)=0,"",INDEX('Water System Inputs'!$M$1:$M$250,MATCH(1,('Water System Inputs'!$A$1:$A$250=Calculations!$K23)*('Water System Inputs'!$B$1:$B$250=SUBSTITUTE(Calculations!$L23,"*",""))*('Water System Inputs'!$C$1:$C$250=Calculations!$E23)*('Water System Inputs'!$L$1:$L$250=Z23),0)))</f>
        <v/>
      </c>
      <c r="AC23" s="85" t="str" cm="1">
        <f t="array" aca="1" ref="AC23" ca="1">IF(LEN($K23)=0,"",INDEX('Water System Inputs'!$L$1:$L$250,MATCH(1,('Water System Inputs'!$A$1:$A$250=Calculations!$K23)*('Water System Inputs'!$B$1:$B$250=SUBSTITUTE(Calculations!$L23,"*",""))*('Water System Inputs'!$C$1:$C$250=Calculations!$E23)*('Water System Inputs'!$D$1:$D$250=Calculations!AC$3),0)))</f>
        <v/>
      </c>
      <c r="AD23" s="113" t="str" cm="1">
        <f t="array" aca="1" ref="AD23" ca="1">IF(LEN($K23)=0,"",INDEX('Water System Inputs'!$N$1:$N$250,MATCH(1,('Water System Inputs'!$A$1:$A$250=Calculations!$K23)*('Water System Inputs'!$B$1:$B$250=SUBSTITUTE(Calculations!$L23,"*",""))*('Water System Inputs'!$C$1:$C$250=Calculations!$E23)*('Water System Inputs'!$L$1:$L$250=AC23),0)))</f>
        <v/>
      </c>
      <c r="AE23" s="113" t="str" cm="1">
        <f t="array" aca="1" ref="AE23" ca="1">IF(LEN($K23)=0,"",INDEX('Water System Inputs'!$M$1:$M$250,MATCH(1,('Water System Inputs'!$A$1:$A$250=Calculations!$K23)*('Water System Inputs'!$B$1:$B$250=SUBSTITUTE(Calculations!$L23,"*",""))*('Water System Inputs'!$C$1:$C$250=Calculations!$E23)*('Water System Inputs'!$L$1:$L$250=AC23),0)))</f>
        <v/>
      </c>
      <c r="AF23" s="85" t="str" cm="1">
        <f t="array" aca="1" ref="AF23" ca="1">IF(LEN($K23)=0,"",INDEX('Water System Inputs'!$L$1:$L$250,MATCH(1,('Water System Inputs'!$A$1:$A$250=Calculations!$K23)*('Water System Inputs'!$B$1:$B$250=SUBSTITUTE(Calculations!$L23,"*",""))*('Water System Inputs'!$C$1:$C$250=Calculations!$E23)*('Water System Inputs'!$D$1:$D$250=Calculations!AF$3),0)))</f>
        <v/>
      </c>
      <c r="AG23" s="85" t="str" cm="1">
        <f t="array" aca="1" ref="AG23" ca="1">IF(OR(LEN($K23)=0,AF23&lt;&gt;"Urban Potable Distribution"),"",INDEX('Water System Inputs'!$L$1:$L$250,MATCH(1,('Water System Inputs'!$A$1:$A$250=Calculations!$K23)*('Water System Inputs'!$B$1:$B$250=SUBSTITUTE(Calculations!$L23,"*",""))*('Water System Inputs'!$C$1:$C$250=Calculations!$E23)*('Water System Inputs'!$D$1:$D$250=Calculations!AG$3),0)))</f>
        <v/>
      </c>
      <c r="AH23" s="113" t="str" cm="1">
        <f t="array" aca="1" ref="AH23" ca="1">IF(LEN($K23)=0,"",INDEX('Water System Inputs'!$N$1:$N$250,MATCH(1,('Water System Inputs'!$A$1:$A$250=Calculations!$K23)*('Water System Inputs'!$B$1:$B$250=SUBSTITUTE(Calculations!$L23,"*",""))*('Water System Inputs'!$C$1:$C$250=Calculations!$E23)*('Water System Inputs'!$L$1:$L$250=AF23),0)))</f>
        <v/>
      </c>
      <c r="AI23" s="113" t="str" cm="1">
        <f t="array" aca="1" ref="AI23" ca="1">IF(LEN($K23)=0,"",INDEX('Water System Inputs'!$M$1:$M$250,MATCH(1,('Water System Inputs'!$A$1:$A$250=Calculations!$K23)*('Water System Inputs'!$B$1:$B$250=SUBSTITUTE(Calculations!$L23,"*",""))*('Water System Inputs'!$C$1:$C$250=Calculations!$E23)*('Water System Inputs'!$L$1:$L$250=AF23),0)))</f>
        <v/>
      </c>
      <c r="AJ23" s="85" t="str" cm="1">
        <f t="array" aca="1" ref="AJ23" ca="1">IF(LEN($K23)=0,"",IF(OR(F23="System Leaks",AND(E23="Urban",F23="Outdoor")),"None",INDEX('Water System Inputs'!$L$1:$L$250,MATCH(1,('Water System Inputs'!$A$1:$A$250=Calculations!$K23)*('Water System Inputs'!$B$1:$B$250=SUBSTITUTE(Calculations!$L23,"*",""))*('Water System Inputs'!$C$1:$C$250=Calculations!$E23)*('Water System Inputs'!$D$1:$D$250=Calculations!AJ$3),0))))</f>
        <v/>
      </c>
      <c r="AK23" s="113" t="str" cm="1">
        <f t="array" aca="1" ref="AK23" ca="1">IF(LEN($K23)=0,"",IF(AJ23="None",0,INDEX('Water System Inputs'!$N$1:$N$250,MATCH(1,('Water System Inputs'!$A$1:$A$250=Calculations!$K23)*('Water System Inputs'!$B$1:$B$250=SUBSTITUTE(Calculations!$L23,"*",""))*('Water System Inputs'!$C$1:$C$250=Calculations!$E23)*('Water System Inputs'!$L$1:$L$250=AJ23),0))))</f>
        <v/>
      </c>
      <c r="AL23" s="113" t="str" cm="1">
        <f t="array" aca="1" ref="AL23" ca="1">IF(LEN($K23)=0,"",IF(AJ23="None",0,INDEX('Water System Inputs'!$M$1:$M$250,MATCH(1,('Water System Inputs'!$A$1:$A$250=Calculations!$K23)*('Water System Inputs'!$B$1:$B$250=SUBSTITUTE(Calculations!$L23,"*",""))*('Water System Inputs'!$C$1:$C$250=Calculations!$E23)*('Water System Inputs'!$L$1:$L$250=AJ23),0))))</f>
        <v/>
      </c>
      <c r="AM23" s="85" t="str" cm="1">
        <f t="array" aca="1" ref="AM23" ca="1">IF(LEN($K23)=0,"",IF(OR(F23="System Leaks",AND(E23="Urban",F23="Outdoor")),"None",INDEX('Water System Inputs'!$L$1:$L$250,MATCH(1,('Water System Inputs'!$A$1:$A$250=Calculations!$K23)*('Water System Inputs'!$B$1:$B$250=SUBSTITUTE(Calculations!$L23,"*",""))*('Water System Inputs'!$C$1:$C$250=Calculations!$E23)*('Water System Inputs'!$D$1:$D$250=Calculations!AM$3),0))))</f>
        <v/>
      </c>
      <c r="AN23" s="113" t="str" cm="1">
        <f t="array" aca="1" ref="AN23" ca="1">IF(LEN($K23)=0,"",IF(AM23="None",0,INDEX('Water System Inputs'!$N$1:$N$250,MATCH(1,('Water System Inputs'!$A$1:$A$250=Calculations!$K23)*('Water System Inputs'!$B$1:$B$250=SUBSTITUTE(Calculations!$L23,"*",""))*('Water System Inputs'!$C$1:$C$250=Calculations!$E23)*('Water System Inputs'!$L$1:$L$250=AM23),0))))</f>
        <v/>
      </c>
      <c r="AO23" s="113" t="str" cm="1">
        <f t="array" aca="1" ref="AO23" ca="1">IF(LEN($K23)=0,"",IF(AM23="None",0,INDEX('Water System Inputs'!$M$1:$M$250,MATCH(1,('Water System Inputs'!$A$1:$A$250=Calculations!$K23)*('Water System Inputs'!$B$1:$B$250=SUBSTITUTE(Calculations!$L23,"*",""))*('Water System Inputs'!$C$1:$C$250=Calculations!$E23)*('Water System Inputs'!$L$1:$L$250=AM23),0))))</f>
        <v/>
      </c>
      <c r="AP23" s="114" t="str">
        <f t="shared" ca="1" si="3"/>
        <v/>
      </c>
      <c r="AQ23" s="114" t="str">
        <f t="shared" ca="1" si="4"/>
        <v/>
      </c>
      <c r="AR23" s="114" t="str">
        <f t="shared" ca="1" si="5"/>
        <v/>
      </c>
      <c r="AS23" s="114" t="str" cm="1">
        <f t="array" aca="1" ref="AS23" ca="1">IF(LEN($K23)=0,"",IF($C23&gt;ResourceBalanceYear,AP23,IF(SUM($C23:$D23)&lt;ResourceBalanceYear,W23,((ResourceBalanceYear-$C23)*W23+(SUM($C23:$D23)-ResourceBalanceYear)*AP23)/$D23)))</f>
        <v/>
      </c>
      <c r="AT23" s="114" t="str" cm="1">
        <f t="array" aca="1" ref="AT23" ca="1">IF(LEN($K23)=0,"",IF($C23&gt;ResourceBalanceYear,AQ23,IF(SUM($C23:$D23)&lt;ResourceBalanceYear,X23,((ResourceBalanceYear-$C23)*X23+(SUM($C23:$D23)-ResourceBalanceYear)*AQ23)/$D23)))</f>
        <v/>
      </c>
      <c r="AU23" s="114" t="str" cm="1">
        <f t="array" aca="1" ref="AU23" ca="1">IF(LEN($K23)=0,"",IF($C23&gt;ResourceBalanceYear,AR23,IF(SUM($C23:$D23)&lt;ResourceBalanceYear,Y23,((ResourceBalanceYear-$C23)*Y23+(SUM($C23:$D23)-ResourceBalanceYear)*AR23)/$D23)))</f>
        <v/>
      </c>
      <c r="AV23" s="136" t="str" cm="1">
        <f t="array" aca="1" ref="AV23" ca="1">IFERROR(IF(LEN($K23)=0,"",IF(AND(ResourceBalanceYear&lt;&gt;'Water System Inputs'!$E$5,ISERROR(FIND("*",_xlfn.TEXTJOIN(,TRUE,L23:AO23))&gt;0)),"Resource Balance Year has been changed by user",IF(AND(ResourceBalanceYear='Water System Inputs'!$E$5,FIND("*",_xlfn.TEXTJOIN(,TRUE,L23:AO23))&gt;0),"Marginal Energy calculations contain user overrides",IF(AND(ResourceBalanceYear&lt;&gt;'Water System Inputs'!$E$5,FIND("*",_xlfn.TEXTJOIN(,TRUE,L23:AO23))&gt;0),"Resource Balance Year has been changed by user; Marginal Energy calculations contain user overrides","")))),"")</f>
        <v/>
      </c>
      <c r="AW23" s="6" t="str" cm="1">
        <f t="array" aca="1" ref="AW23" ca="1">IFERROR(IF(LEN($K23)=0,"",IF(ResourceBalanceYear&lt;&gt;'Water System Inputs'!$E$5,"Resource Balance Year has been changed by user","")),"")</f>
        <v/>
      </c>
      <c r="AX23" s="6" t="str">
        <f t="shared" ca="1" si="6"/>
        <v/>
      </c>
      <c r="AY23" s="6" t="str">
        <f t="shared" ca="1" si="7"/>
        <v/>
      </c>
    </row>
    <row r="24" spans="1:51" x14ac:dyDescent="0.25">
      <c r="A24" s="85" t="str" cm="1">
        <f t="array" aca="1" ref="A24" ca="1">IF(ISBLANK(INDIRECT("'Measure Inputs'!C"&amp;ROW()+8)),"",INDIRECT("'Measure Inputs'!C"&amp;ROW()+8))</f>
        <v/>
      </c>
      <c r="B24" s="85" t="str" cm="1">
        <f t="array" aca="1" ref="B24" ca="1">IF(ISBLANK(INDIRECT("'Measure Inputs'!D"&amp;ROW()+8)),"",INDIRECT("'Measure Inputs'!D"&amp;ROW()+8))</f>
        <v/>
      </c>
      <c r="C24" s="85" t="str" cm="1">
        <f t="array" aca="1" ref="C24" ca="1">IF(ISBLANK(INDIRECT("'Measure Inputs'!F"&amp;ROW()+8)),"",INDIRECT("'Measure Inputs'!F"&amp;ROW()+8))</f>
        <v/>
      </c>
      <c r="D24" s="114" t="str" cm="1">
        <f t="array" aca="1" ref="D24" ca="1">IF(ISBLANK(INDIRECT("'Measure Inputs'!G"&amp;ROW()+8)),"",INDIRECT("'Measure Inputs'!G"&amp;ROW()+8))</f>
        <v/>
      </c>
      <c r="E24" s="85" t="str" cm="1">
        <f t="array" aca="1" ref="E24" ca="1">IF(ISBLANK(INDIRECT("'Measure Inputs'!H"&amp;ROW()+8)),"",INDIRECT("'Measure Inputs'!H"&amp;ROW()+8))</f>
        <v/>
      </c>
      <c r="F24" s="85" t="str" cm="1">
        <f t="array" aca="1" ref="F24" ca="1">IF(ISBLANK(INDIRECT("'Measure Inputs'!I"&amp;ROW()+8)),"",INDIRECT("'Measure Inputs'!I"&amp;ROW()+8))</f>
        <v/>
      </c>
      <c r="G24" s="114" t="str" cm="1">
        <f t="array" aca="1" ref="G24" ca="1">IF(ISBLANK(INDIRECT("'Measure Inputs'!J"&amp;ROW()+8)),"",INDIRECT("'Measure Inputs'!J"&amp;ROW()+8))</f>
        <v/>
      </c>
      <c r="H24" s="85" t="str" cm="1">
        <f t="array" aca="1" ref="H24" ca="1">IF(ISBLANK(INDIRECT("'Measure Inputs'!K"&amp;ROW()+8)),"",INDIRECT("'Measure Inputs'!K"&amp;ROW()+8))</f>
        <v/>
      </c>
      <c r="I24" s="114" t="str" cm="1">
        <f t="array" aca="1" ref="I24" ca="1">IF(ISBLANK(INDIRECT("'Measure Inputs'!L"&amp;ROW()+8)),"",INDIRECT("'Measure Inputs'!L"&amp;ROW()+8))</f>
        <v/>
      </c>
      <c r="J24" s="114" t="str">
        <f ca="1">IF(LEN(I24)=0,"",I24*'Default Values'!$B$91)</f>
        <v/>
      </c>
      <c r="K24" s="85" t="str" cm="1">
        <f t="array" aca="1" ref="K24" ca="1">IF(ISBLANK(INDIRECT("'Measure Inputs'!E"&amp;ROW()+8)),"",INDIRECT("'Measure Inputs'!E"&amp;ROW()+8))</f>
        <v/>
      </c>
      <c r="L24" s="85" t="str">
        <f ca="1">IF(LEN($K24)=0,"",OFFSET(INDEX('Water System Inputs'!$L:$L,MATCH($K24,'Water System Inputs'!$E:$E,0)),2,0))</f>
        <v/>
      </c>
      <c r="M24" s="114" t="str" cm="1">
        <f t="array" aca="1" ref="M24" ca="1">IF(LEN($K24)=0,"",INDEX('Historical Mix'!$H$17:$H$217,MATCH(1,('Historical Mix'!$A$17:$A$217=Calculations!$E24)*('Historical Mix'!$B$17:$B$217=Calculations!$K24),0)))</f>
        <v/>
      </c>
      <c r="N24" s="114" t="str" cm="1">
        <f t="array" aca="1" ref="N24" ca="1">IF(LEN($K24)=0,"",INDEX('Historical Mix'!$I$17:$I$217,MATCH(1,('Historical Mix'!$A$17:$A$217=Calculations!$E24)*('Historical Mix'!$B$17:$B$217=Calculations!$K24),0)))</f>
        <v/>
      </c>
      <c r="O24" s="114" t="str" cm="1">
        <f t="array" aca="1" ref="O24" ca="1">IF(LEN($K24)=0,"",INDEX('Historical Mix'!$M$17:$M$217,MATCH(1,('Historical Mix'!$A$17:$A$217=Calculations!$E24)*('Historical Mix'!$B$17:$B$217=Calculations!$K24),0)))</f>
        <v/>
      </c>
      <c r="P24" s="114" t="str" cm="1">
        <f t="array" aca="1" ref="P24" ca="1">IF(LEN($K24)=0,"",INDEX('Historical Mix'!$N$17:$N$217,MATCH(1,('Historical Mix'!$A$17:$A$217=Calculations!$E24)*('Historical Mix'!$B$17:$B$217=Calculations!$K24),0)))</f>
        <v/>
      </c>
      <c r="Q24" s="114" t="str" cm="1">
        <f t="array" aca="1" ref="Q24" ca="1">IF(LEN($K24)=0,"",INDEX('Historical Mix'!$S$17:$S$217,MATCH(1,('Historical Mix'!$A$17:$A$217=Calculations!$E24)*('Historical Mix'!$B$17:$B$217=Calculations!$K24),0)))</f>
        <v/>
      </c>
      <c r="R24" s="114" t="str" cm="1">
        <f t="array" aca="1" ref="R24" ca="1">IF(LEN($K24)=0,"",INDEX('Historical Mix'!$T$17:$T$217,MATCH(1,('Historical Mix'!$A$17:$A$217=Calculations!$E24)*('Historical Mix'!$B$17:$B$217=Calculations!$K24),0)))</f>
        <v/>
      </c>
      <c r="S24" s="114" t="str" cm="1">
        <f t="array" aca="1" ref="S24" ca="1">IF(LEN($K24)=0,"",IF(OR(F24="System Leaks",AND(E24="Urban",F24="Outdoor")),0,INDEX('Historical Mix'!$X$17:$X$217,MATCH(1,('Historical Mix'!$A$17:$A$217=Calculations!$E24)*('Historical Mix'!$B$17:$B$217=Calculations!$K24),0))))</f>
        <v/>
      </c>
      <c r="T24" s="114" t="str" cm="1">
        <f t="array" aca="1" ref="T24" ca="1">IF(LEN($K24)=0,"",IF(OR(F24="System Leaks",AND(E24="Urban",F24="Outdoor")),0,INDEX('Historical Mix'!$Y$17:$Y$217,MATCH(1,('Historical Mix'!$A$17:$A$217=Calculations!$E24)*('Historical Mix'!$B$17:$B$217=Calculations!$K24),0))))</f>
        <v/>
      </c>
      <c r="U24" s="114" t="str" cm="1">
        <f t="array" aca="1" ref="U24" ca="1">IF(LEN($K24)=0,"",IF(OR(F24="System Leaks",AND(E24="Urban",F24="Outdoor")),0,INDEX('Historical Mix'!$AC$17:$AC$217,MATCH(1,('Historical Mix'!$A$17:$A$217=Calculations!$E24)*('Historical Mix'!$B$17:$B$217=Calculations!$K24),0))))</f>
        <v/>
      </c>
      <c r="V24" s="114" t="str" cm="1">
        <f t="array" aca="1" ref="V24" ca="1">IF(LEN($K24)=0,"",IF(OR(F24="System Leaks",AND(E24="Urban",F24="Outdoor")),0,INDEX('Historical Mix'!$AD$17:$AD$217,MATCH(1,('Historical Mix'!$A$17:$A$217=Calculations!$E24)*('Historical Mix'!$B$17:$B$217=Calculations!$K24),0))))</f>
        <v/>
      </c>
      <c r="W24" s="114" t="str">
        <f t="shared" ca="1" si="0"/>
        <v/>
      </c>
      <c r="X24" s="114" t="str">
        <f t="shared" ca="1" si="1"/>
        <v/>
      </c>
      <c r="Y24" s="114" t="str">
        <f t="shared" ca="1" si="2"/>
        <v/>
      </c>
      <c r="Z24" s="85" t="str" cm="1">
        <f t="array" aca="1" ref="Z24" ca="1">IF(LEN($K24)=0,"",INDEX('Water System Inputs'!$L$1:$L$250,MATCH(1,('Water System Inputs'!$A$1:$A$250=Calculations!$K24)*('Water System Inputs'!$B$1:$B$250=SUBSTITUTE(Calculations!$L24,"*",""))*('Water System Inputs'!$C$1:$C$250=Calculations!$E24)*('Water System Inputs'!$D$1:$D$250=Calculations!Z$3),0)))</f>
        <v/>
      </c>
      <c r="AA24" s="113" t="str" cm="1">
        <f t="array" aca="1" ref="AA24" ca="1">IF(LEN($K24)=0,"",INDEX('Water System Inputs'!$N$1:$N$250,MATCH(1,('Water System Inputs'!$A$1:$A$250=Calculations!$K24)*('Water System Inputs'!$B$1:$B$250=SUBSTITUTE(Calculations!$L24,"*",""))*('Water System Inputs'!$C$1:$C$250=Calculations!$E24)*('Water System Inputs'!$L$1:$L$250=Z24),0)))</f>
        <v/>
      </c>
      <c r="AB24" s="113" t="str" cm="1">
        <f t="array" aca="1" ref="AB24" ca="1">IF(LEN($K24)=0,"",INDEX('Water System Inputs'!$M$1:$M$250,MATCH(1,('Water System Inputs'!$A$1:$A$250=Calculations!$K24)*('Water System Inputs'!$B$1:$B$250=SUBSTITUTE(Calculations!$L24,"*",""))*('Water System Inputs'!$C$1:$C$250=Calculations!$E24)*('Water System Inputs'!$L$1:$L$250=Z24),0)))</f>
        <v/>
      </c>
      <c r="AC24" s="85" t="str" cm="1">
        <f t="array" aca="1" ref="AC24" ca="1">IF(LEN($K24)=0,"",INDEX('Water System Inputs'!$L$1:$L$250,MATCH(1,('Water System Inputs'!$A$1:$A$250=Calculations!$K24)*('Water System Inputs'!$B$1:$B$250=SUBSTITUTE(Calculations!$L24,"*",""))*('Water System Inputs'!$C$1:$C$250=Calculations!$E24)*('Water System Inputs'!$D$1:$D$250=Calculations!AC$3),0)))</f>
        <v/>
      </c>
      <c r="AD24" s="113" t="str" cm="1">
        <f t="array" aca="1" ref="AD24" ca="1">IF(LEN($K24)=0,"",INDEX('Water System Inputs'!$N$1:$N$250,MATCH(1,('Water System Inputs'!$A$1:$A$250=Calculations!$K24)*('Water System Inputs'!$B$1:$B$250=SUBSTITUTE(Calculations!$L24,"*",""))*('Water System Inputs'!$C$1:$C$250=Calculations!$E24)*('Water System Inputs'!$L$1:$L$250=AC24),0)))</f>
        <v/>
      </c>
      <c r="AE24" s="113" t="str" cm="1">
        <f t="array" aca="1" ref="AE24" ca="1">IF(LEN($K24)=0,"",INDEX('Water System Inputs'!$M$1:$M$250,MATCH(1,('Water System Inputs'!$A$1:$A$250=Calculations!$K24)*('Water System Inputs'!$B$1:$B$250=SUBSTITUTE(Calculations!$L24,"*",""))*('Water System Inputs'!$C$1:$C$250=Calculations!$E24)*('Water System Inputs'!$L$1:$L$250=AC24),0)))</f>
        <v/>
      </c>
      <c r="AF24" s="85" t="str" cm="1">
        <f t="array" aca="1" ref="AF24" ca="1">IF(LEN($K24)=0,"",INDEX('Water System Inputs'!$L$1:$L$250,MATCH(1,('Water System Inputs'!$A$1:$A$250=Calculations!$K24)*('Water System Inputs'!$B$1:$B$250=SUBSTITUTE(Calculations!$L24,"*",""))*('Water System Inputs'!$C$1:$C$250=Calculations!$E24)*('Water System Inputs'!$D$1:$D$250=Calculations!AF$3),0)))</f>
        <v/>
      </c>
      <c r="AG24" s="85" t="str" cm="1">
        <f t="array" aca="1" ref="AG24" ca="1">IF(OR(LEN($K24)=0,AF24&lt;&gt;"Urban Potable Distribution"),"",INDEX('Water System Inputs'!$L$1:$L$250,MATCH(1,('Water System Inputs'!$A$1:$A$250=Calculations!$K24)*('Water System Inputs'!$B$1:$B$250=SUBSTITUTE(Calculations!$L24,"*",""))*('Water System Inputs'!$C$1:$C$250=Calculations!$E24)*('Water System Inputs'!$D$1:$D$250=Calculations!AG$3),0)))</f>
        <v/>
      </c>
      <c r="AH24" s="113" t="str" cm="1">
        <f t="array" aca="1" ref="AH24" ca="1">IF(LEN($K24)=0,"",INDEX('Water System Inputs'!$N$1:$N$250,MATCH(1,('Water System Inputs'!$A$1:$A$250=Calculations!$K24)*('Water System Inputs'!$B$1:$B$250=SUBSTITUTE(Calculations!$L24,"*",""))*('Water System Inputs'!$C$1:$C$250=Calculations!$E24)*('Water System Inputs'!$L$1:$L$250=AF24),0)))</f>
        <v/>
      </c>
      <c r="AI24" s="113" t="str" cm="1">
        <f t="array" aca="1" ref="AI24" ca="1">IF(LEN($K24)=0,"",INDEX('Water System Inputs'!$M$1:$M$250,MATCH(1,('Water System Inputs'!$A$1:$A$250=Calculations!$K24)*('Water System Inputs'!$B$1:$B$250=SUBSTITUTE(Calculations!$L24,"*",""))*('Water System Inputs'!$C$1:$C$250=Calculations!$E24)*('Water System Inputs'!$L$1:$L$250=AF24),0)))</f>
        <v/>
      </c>
      <c r="AJ24" s="85" t="str" cm="1">
        <f t="array" aca="1" ref="AJ24" ca="1">IF(LEN($K24)=0,"",IF(OR(F24="System Leaks",AND(E24="Urban",F24="Outdoor")),"None",INDEX('Water System Inputs'!$L$1:$L$250,MATCH(1,('Water System Inputs'!$A$1:$A$250=Calculations!$K24)*('Water System Inputs'!$B$1:$B$250=SUBSTITUTE(Calculations!$L24,"*",""))*('Water System Inputs'!$C$1:$C$250=Calculations!$E24)*('Water System Inputs'!$D$1:$D$250=Calculations!AJ$3),0))))</f>
        <v/>
      </c>
      <c r="AK24" s="113" t="str" cm="1">
        <f t="array" aca="1" ref="AK24" ca="1">IF(LEN($K24)=0,"",IF(AJ24="None",0,INDEX('Water System Inputs'!$N$1:$N$250,MATCH(1,('Water System Inputs'!$A$1:$A$250=Calculations!$K24)*('Water System Inputs'!$B$1:$B$250=SUBSTITUTE(Calculations!$L24,"*",""))*('Water System Inputs'!$C$1:$C$250=Calculations!$E24)*('Water System Inputs'!$L$1:$L$250=AJ24),0))))</f>
        <v/>
      </c>
      <c r="AL24" s="113" t="str" cm="1">
        <f t="array" aca="1" ref="AL24" ca="1">IF(LEN($K24)=0,"",IF(AJ24="None",0,INDEX('Water System Inputs'!$M$1:$M$250,MATCH(1,('Water System Inputs'!$A$1:$A$250=Calculations!$K24)*('Water System Inputs'!$B$1:$B$250=SUBSTITUTE(Calculations!$L24,"*",""))*('Water System Inputs'!$C$1:$C$250=Calculations!$E24)*('Water System Inputs'!$L$1:$L$250=AJ24),0))))</f>
        <v/>
      </c>
      <c r="AM24" s="85" t="str" cm="1">
        <f t="array" aca="1" ref="AM24" ca="1">IF(LEN($K24)=0,"",IF(OR(F24="System Leaks",AND(E24="Urban",F24="Outdoor")),"None",INDEX('Water System Inputs'!$L$1:$L$250,MATCH(1,('Water System Inputs'!$A$1:$A$250=Calculations!$K24)*('Water System Inputs'!$B$1:$B$250=SUBSTITUTE(Calculations!$L24,"*",""))*('Water System Inputs'!$C$1:$C$250=Calculations!$E24)*('Water System Inputs'!$D$1:$D$250=Calculations!AM$3),0))))</f>
        <v/>
      </c>
      <c r="AN24" s="113" t="str" cm="1">
        <f t="array" aca="1" ref="AN24" ca="1">IF(LEN($K24)=0,"",IF(AM24="None",0,INDEX('Water System Inputs'!$N$1:$N$250,MATCH(1,('Water System Inputs'!$A$1:$A$250=Calculations!$K24)*('Water System Inputs'!$B$1:$B$250=SUBSTITUTE(Calculations!$L24,"*",""))*('Water System Inputs'!$C$1:$C$250=Calculations!$E24)*('Water System Inputs'!$L$1:$L$250=AM24),0))))</f>
        <v/>
      </c>
      <c r="AO24" s="113" t="str" cm="1">
        <f t="array" aca="1" ref="AO24" ca="1">IF(LEN($K24)=0,"",IF(AM24="None",0,INDEX('Water System Inputs'!$M$1:$M$250,MATCH(1,('Water System Inputs'!$A$1:$A$250=Calculations!$K24)*('Water System Inputs'!$B$1:$B$250=SUBSTITUTE(Calculations!$L24,"*",""))*('Water System Inputs'!$C$1:$C$250=Calculations!$E24)*('Water System Inputs'!$L$1:$L$250=AM24),0))))</f>
        <v/>
      </c>
      <c r="AP24" s="114" t="str">
        <f t="shared" ca="1" si="3"/>
        <v/>
      </c>
      <c r="AQ24" s="114" t="str">
        <f t="shared" ca="1" si="4"/>
        <v/>
      </c>
      <c r="AR24" s="114" t="str">
        <f t="shared" ca="1" si="5"/>
        <v/>
      </c>
      <c r="AS24" s="114" t="str" cm="1">
        <f t="array" aca="1" ref="AS24" ca="1">IF(LEN($K24)=0,"",IF($C24&gt;ResourceBalanceYear,AP24,IF(SUM($C24:$D24)&lt;ResourceBalanceYear,W24,((ResourceBalanceYear-$C24)*W24+(SUM($C24:$D24)-ResourceBalanceYear)*AP24)/$D24)))</f>
        <v/>
      </c>
      <c r="AT24" s="114" t="str" cm="1">
        <f t="array" aca="1" ref="AT24" ca="1">IF(LEN($K24)=0,"",IF($C24&gt;ResourceBalanceYear,AQ24,IF(SUM($C24:$D24)&lt;ResourceBalanceYear,X24,((ResourceBalanceYear-$C24)*X24+(SUM($C24:$D24)-ResourceBalanceYear)*AQ24)/$D24)))</f>
        <v/>
      </c>
      <c r="AU24" s="114" t="str" cm="1">
        <f t="array" aca="1" ref="AU24" ca="1">IF(LEN($K24)=0,"",IF($C24&gt;ResourceBalanceYear,AR24,IF(SUM($C24:$D24)&lt;ResourceBalanceYear,Y24,((ResourceBalanceYear-$C24)*Y24+(SUM($C24:$D24)-ResourceBalanceYear)*AR24)/$D24)))</f>
        <v/>
      </c>
      <c r="AV24" s="136" t="str" cm="1">
        <f t="array" aca="1" ref="AV24" ca="1">IFERROR(IF(LEN($K24)=0,"",IF(AND(ResourceBalanceYear&lt;&gt;'Water System Inputs'!$E$5,ISERROR(FIND("*",_xlfn.TEXTJOIN(,TRUE,L24:AO24))&gt;0)),"Resource Balance Year has been changed by user",IF(AND(ResourceBalanceYear='Water System Inputs'!$E$5,FIND("*",_xlfn.TEXTJOIN(,TRUE,L24:AO24))&gt;0),"Marginal Energy calculations contain user overrides",IF(AND(ResourceBalanceYear&lt;&gt;'Water System Inputs'!$E$5,FIND("*",_xlfn.TEXTJOIN(,TRUE,L24:AO24))&gt;0),"Resource Balance Year has been changed by user; Marginal Energy calculations contain user overrides","")))),"")</f>
        <v/>
      </c>
      <c r="AW24" s="6" t="str" cm="1">
        <f t="array" aca="1" ref="AW24" ca="1">IFERROR(IF(LEN($K24)=0,"",IF(ResourceBalanceYear&lt;&gt;'Water System Inputs'!$E$5,"Resource Balance Year has been changed by user","")),"")</f>
        <v/>
      </c>
      <c r="AX24" s="6" t="str">
        <f t="shared" ca="1" si="6"/>
        <v/>
      </c>
      <c r="AY24" s="6" t="str">
        <f t="shared" ca="1" si="7"/>
        <v/>
      </c>
    </row>
    <row r="25" spans="1:51" x14ac:dyDescent="0.25">
      <c r="A25" s="85" t="str" cm="1">
        <f t="array" aca="1" ref="A25" ca="1">IF(ISBLANK(INDIRECT("'Measure Inputs'!C"&amp;ROW()+8)),"",INDIRECT("'Measure Inputs'!C"&amp;ROW()+8))</f>
        <v/>
      </c>
      <c r="B25" s="85" t="str" cm="1">
        <f t="array" aca="1" ref="B25" ca="1">IF(ISBLANK(INDIRECT("'Measure Inputs'!D"&amp;ROW()+8)),"",INDIRECT("'Measure Inputs'!D"&amp;ROW()+8))</f>
        <v/>
      </c>
      <c r="C25" s="85" t="str" cm="1">
        <f t="array" aca="1" ref="C25" ca="1">IF(ISBLANK(INDIRECT("'Measure Inputs'!F"&amp;ROW()+8)),"",INDIRECT("'Measure Inputs'!F"&amp;ROW()+8))</f>
        <v/>
      </c>
      <c r="D25" s="114" t="str" cm="1">
        <f t="array" aca="1" ref="D25" ca="1">IF(ISBLANK(INDIRECT("'Measure Inputs'!G"&amp;ROW()+8)),"",INDIRECT("'Measure Inputs'!G"&amp;ROW()+8))</f>
        <v/>
      </c>
      <c r="E25" s="85" t="str" cm="1">
        <f t="array" aca="1" ref="E25" ca="1">IF(ISBLANK(INDIRECT("'Measure Inputs'!H"&amp;ROW()+8)),"",INDIRECT("'Measure Inputs'!H"&amp;ROW()+8))</f>
        <v/>
      </c>
      <c r="F25" s="85" t="str" cm="1">
        <f t="array" aca="1" ref="F25" ca="1">IF(ISBLANK(INDIRECT("'Measure Inputs'!I"&amp;ROW()+8)),"",INDIRECT("'Measure Inputs'!I"&amp;ROW()+8))</f>
        <v/>
      </c>
      <c r="G25" s="114" t="str" cm="1">
        <f t="array" aca="1" ref="G25" ca="1">IF(ISBLANK(INDIRECT("'Measure Inputs'!J"&amp;ROW()+8)),"",INDIRECT("'Measure Inputs'!J"&amp;ROW()+8))</f>
        <v/>
      </c>
      <c r="H25" s="85" t="str" cm="1">
        <f t="array" aca="1" ref="H25" ca="1">IF(ISBLANK(INDIRECT("'Measure Inputs'!K"&amp;ROW()+8)),"",INDIRECT("'Measure Inputs'!K"&amp;ROW()+8))</f>
        <v/>
      </c>
      <c r="I25" s="114" t="str" cm="1">
        <f t="array" aca="1" ref="I25" ca="1">IF(ISBLANK(INDIRECT("'Measure Inputs'!L"&amp;ROW()+8)),"",INDIRECT("'Measure Inputs'!L"&amp;ROW()+8))</f>
        <v/>
      </c>
      <c r="J25" s="114" t="str">
        <f ca="1">IF(LEN(I25)=0,"",I25*'Default Values'!$B$91)</f>
        <v/>
      </c>
      <c r="K25" s="85" t="str" cm="1">
        <f t="array" aca="1" ref="K25" ca="1">IF(ISBLANK(INDIRECT("'Measure Inputs'!E"&amp;ROW()+8)),"",INDIRECT("'Measure Inputs'!E"&amp;ROW()+8))</f>
        <v/>
      </c>
      <c r="L25" s="85" t="str">
        <f ca="1">IF(LEN($K25)=0,"",OFFSET(INDEX('Water System Inputs'!$L:$L,MATCH($K25,'Water System Inputs'!$E:$E,0)),2,0))</f>
        <v/>
      </c>
      <c r="M25" s="114" t="str" cm="1">
        <f t="array" aca="1" ref="M25" ca="1">IF(LEN($K25)=0,"",INDEX('Historical Mix'!$H$17:$H$217,MATCH(1,('Historical Mix'!$A$17:$A$217=Calculations!$E25)*('Historical Mix'!$B$17:$B$217=Calculations!$K25),0)))</f>
        <v/>
      </c>
      <c r="N25" s="114" t="str" cm="1">
        <f t="array" aca="1" ref="N25" ca="1">IF(LEN($K25)=0,"",INDEX('Historical Mix'!$I$17:$I$217,MATCH(1,('Historical Mix'!$A$17:$A$217=Calculations!$E25)*('Historical Mix'!$B$17:$B$217=Calculations!$K25),0)))</f>
        <v/>
      </c>
      <c r="O25" s="114" t="str" cm="1">
        <f t="array" aca="1" ref="O25" ca="1">IF(LEN($K25)=0,"",INDEX('Historical Mix'!$M$17:$M$217,MATCH(1,('Historical Mix'!$A$17:$A$217=Calculations!$E25)*('Historical Mix'!$B$17:$B$217=Calculations!$K25),0)))</f>
        <v/>
      </c>
      <c r="P25" s="114" t="str" cm="1">
        <f t="array" aca="1" ref="P25" ca="1">IF(LEN($K25)=0,"",INDEX('Historical Mix'!$N$17:$N$217,MATCH(1,('Historical Mix'!$A$17:$A$217=Calculations!$E25)*('Historical Mix'!$B$17:$B$217=Calculations!$K25),0)))</f>
        <v/>
      </c>
      <c r="Q25" s="114" t="str" cm="1">
        <f t="array" aca="1" ref="Q25" ca="1">IF(LEN($K25)=0,"",INDEX('Historical Mix'!$S$17:$S$217,MATCH(1,('Historical Mix'!$A$17:$A$217=Calculations!$E25)*('Historical Mix'!$B$17:$B$217=Calculations!$K25),0)))</f>
        <v/>
      </c>
      <c r="R25" s="114" t="str" cm="1">
        <f t="array" aca="1" ref="R25" ca="1">IF(LEN($K25)=0,"",INDEX('Historical Mix'!$T$17:$T$217,MATCH(1,('Historical Mix'!$A$17:$A$217=Calculations!$E25)*('Historical Mix'!$B$17:$B$217=Calculations!$K25),0)))</f>
        <v/>
      </c>
      <c r="S25" s="114" t="str" cm="1">
        <f t="array" aca="1" ref="S25" ca="1">IF(LEN($K25)=0,"",IF(OR(F25="System Leaks",AND(E25="Urban",F25="Outdoor")),0,INDEX('Historical Mix'!$X$17:$X$217,MATCH(1,('Historical Mix'!$A$17:$A$217=Calculations!$E25)*('Historical Mix'!$B$17:$B$217=Calculations!$K25),0))))</f>
        <v/>
      </c>
      <c r="T25" s="114" t="str" cm="1">
        <f t="array" aca="1" ref="T25" ca="1">IF(LEN($K25)=0,"",IF(OR(F25="System Leaks",AND(E25="Urban",F25="Outdoor")),0,INDEX('Historical Mix'!$Y$17:$Y$217,MATCH(1,('Historical Mix'!$A$17:$A$217=Calculations!$E25)*('Historical Mix'!$B$17:$B$217=Calculations!$K25),0))))</f>
        <v/>
      </c>
      <c r="U25" s="114" t="str" cm="1">
        <f t="array" aca="1" ref="U25" ca="1">IF(LEN($K25)=0,"",IF(OR(F25="System Leaks",AND(E25="Urban",F25="Outdoor")),0,INDEX('Historical Mix'!$AC$17:$AC$217,MATCH(1,('Historical Mix'!$A$17:$A$217=Calculations!$E25)*('Historical Mix'!$B$17:$B$217=Calculations!$K25),0))))</f>
        <v/>
      </c>
      <c r="V25" s="114" t="str" cm="1">
        <f t="array" aca="1" ref="V25" ca="1">IF(LEN($K25)=0,"",IF(OR(F25="System Leaks",AND(E25="Urban",F25="Outdoor")),0,INDEX('Historical Mix'!$AD$17:$AD$217,MATCH(1,('Historical Mix'!$A$17:$A$217=Calculations!$E25)*('Historical Mix'!$B$17:$B$217=Calculations!$K25),0))))</f>
        <v/>
      </c>
      <c r="W25" s="114" t="str">
        <f t="shared" ca="1" si="0"/>
        <v/>
      </c>
      <c r="X25" s="114" t="str">
        <f t="shared" ca="1" si="1"/>
        <v/>
      </c>
      <c r="Y25" s="114" t="str">
        <f t="shared" ca="1" si="2"/>
        <v/>
      </c>
      <c r="Z25" s="85" t="str" cm="1">
        <f t="array" aca="1" ref="Z25" ca="1">IF(LEN($K25)=0,"",INDEX('Water System Inputs'!$L$1:$L$250,MATCH(1,('Water System Inputs'!$A$1:$A$250=Calculations!$K25)*('Water System Inputs'!$B$1:$B$250=SUBSTITUTE(Calculations!$L25,"*",""))*('Water System Inputs'!$C$1:$C$250=Calculations!$E25)*('Water System Inputs'!$D$1:$D$250=Calculations!Z$3),0)))</f>
        <v/>
      </c>
      <c r="AA25" s="113" t="str" cm="1">
        <f t="array" aca="1" ref="AA25" ca="1">IF(LEN($K25)=0,"",INDEX('Water System Inputs'!$N$1:$N$250,MATCH(1,('Water System Inputs'!$A$1:$A$250=Calculations!$K25)*('Water System Inputs'!$B$1:$B$250=SUBSTITUTE(Calculations!$L25,"*",""))*('Water System Inputs'!$C$1:$C$250=Calculations!$E25)*('Water System Inputs'!$L$1:$L$250=Z25),0)))</f>
        <v/>
      </c>
      <c r="AB25" s="113" t="str" cm="1">
        <f t="array" aca="1" ref="AB25" ca="1">IF(LEN($K25)=0,"",INDEX('Water System Inputs'!$M$1:$M$250,MATCH(1,('Water System Inputs'!$A$1:$A$250=Calculations!$K25)*('Water System Inputs'!$B$1:$B$250=SUBSTITUTE(Calculations!$L25,"*",""))*('Water System Inputs'!$C$1:$C$250=Calculations!$E25)*('Water System Inputs'!$L$1:$L$250=Z25),0)))</f>
        <v/>
      </c>
      <c r="AC25" s="85" t="str" cm="1">
        <f t="array" aca="1" ref="AC25" ca="1">IF(LEN($K25)=0,"",INDEX('Water System Inputs'!$L$1:$L$250,MATCH(1,('Water System Inputs'!$A$1:$A$250=Calculations!$K25)*('Water System Inputs'!$B$1:$B$250=SUBSTITUTE(Calculations!$L25,"*",""))*('Water System Inputs'!$C$1:$C$250=Calculations!$E25)*('Water System Inputs'!$D$1:$D$250=Calculations!AC$3),0)))</f>
        <v/>
      </c>
      <c r="AD25" s="113" t="str" cm="1">
        <f t="array" aca="1" ref="AD25" ca="1">IF(LEN($K25)=0,"",INDEX('Water System Inputs'!$N$1:$N$250,MATCH(1,('Water System Inputs'!$A$1:$A$250=Calculations!$K25)*('Water System Inputs'!$B$1:$B$250=SUBSTITUTE(Calculations!$L25,"*",""))*('Water System Inputs'!$C$1:$C$250=Calculations!$E25)*('Water System Inputs'!$L$1:$L$250=AC25),0)))</f>
        <v/>
      </c>
      <c r="AE25" s="113" t="str" cm="1">
        <f t="array" aca="1" ref="AE25" ca="1">IF(LEN($K25)=0,"",INDEX('Water System Inputs'!$M$1:$M$250,MATCH(1,('Water System Inputs'!$A$1:$A$250=Calculations!$K25)*('Water System Inputs'!$B$1:$B$250=SUBSTITUTE(Calculations!$L25,"*",""))*('Water System Inputs'!$C$1:$C$250=Calculations!$E25)*('Water System Inputs'!$L$1:$L$250=AC25),0)))</f>
        <v/>
      </c>
      <c r="AF25" s="85" t="str" cm="1">
        <f t="array" aca="1" ref="AF25" ca="1">IF(LEN($K25)=0,"",INDEX('Water System Inputs'!$L$1:$L$250,MATCH(1,('Water System Inputs'!$A$1:$A$250=Calculations!$K25)*('Water System Inputs'!$B$1:$B$250=SUBSTITUTE(Calculations!$L25,"*",""))*('Water System Inputs'!$C$1:$C$250=Calculations!$E25)*('Water System Inputs'!$D$1:$D$250=Calculations!AF$3),0)))</f>
        <v/>
      </c>
      <c r="AG25" s="85" t="str" cm="1">
        <f t="array" aca="1" ref="AG25" ca="1">IF(OR(LEN($K25)=0,AF25&lt;&gt;"Urban Potable Distribution"),"",INDEX('Water System Inputs'!$L$1:$L$250,MATCH(1,('Water System Inputs'!$A$1:$A$250=Calculations!$K25)*('Water System Inputs'!$B$1:$B$250=SUBSTITUTE(Calculations!$L25,"*",""))*('Water System Inputs'!$C$1:$C$250=Calculations!$E25)*('Water System Inputs'!$D$1:$D$250=Calculations!AG$3),0)))</f>
        <v/>
      </c>
      <c r="AH25" s="113" t="str" cm="1">
        <f t="array" aca="1" ref="AH25" ca="1">IF(LEN($K25)=0,"",INDEX('Water System Inputs'!$N$1:$N$250,MATCH(1,('Water System Inputs'!$A$1:$A$250=Calculations!$K25)*('Water System Inputs'!$B$1:$B$250=SUBSTITUTE(Calculations!$L25,"*",""))*('Water System Inputs'!$C$1:$C$250=Calculations!$E25)*('Water System Inputs'!$L$1:$L$250=AF25),0)))</f>
        <v/>
      </c>
      <c r="AI25" s="113" t="str" cm="1">
        <f t="array" aca="1" ref="AI25" ca="1">IF(LEN($K25)=0,"",INDEX('Water System Inputs'!$M$1:$M$250,MATCH(1,('Water System Inputs'!$A$1:$A$250=Calculations!$K25)*('Water System Inputs'!$B$1:$B$250=SUBSTITUTE(Calculations!$L25,"*",""))*('Water System Inputs'!$C$1:$C$250=Calculations!$E25)*('Water System Inputs'!$L$1:$L$250=AF25),0)))</f>
        <v/>
      </c>
      <c r="AJ25" s="85" t="str" cm="1">
        <f t="array" aca="1" ref="AJ25" ca="1">IF(LEN($K25)=0,"",IF(OR(F25="System Leaks",AND(E25="Urban",F25="Outdoor")),"None",INDEX('Water System Inputs'!$L$1:$L$250,MATCH(1,('Water System Inputs'!$A$1:$A$250=Calculations!$K25)*('Water System Inputs'!$B$1:$B$250=SUBSTITUTE(Calculations!$L25,"*",""))*('Water System Inputs'!$C$1:$C$250=Calculations!$E25)*('Water System Inputs'!$D$1:$D$250=Calculations!AJ$3),0))))</f>
        <v/>
      </c>
      <c r="AK25" s="113" t="str" cm="1">
        <f t="array" aca="1" ref="AK25" ca="1">IF(LEN($K25)=0,"",IF(AJ25="None",0,INDEX('Water System Inputs'!$N$1:$N$250,MATCH(1,('Water System Inputs'!$A$1:$A$250=Calculations!$K25)*('Water System Inputs'!$B$1:$B$250=SUBSTITUTE(Calculations!$L25,"*",""))*('Water System Inputs'!$C$1:$C$250=Calculations!$E25)*('Water System Inputs'!$L$1:$L$250=AJ25),0))))</f>
        <v/>
      </c>
      <c r="AL25" s="113" t="str" cm="1">
        <f t="array" aca="1" ref="AL25" ca="1">IF(LEN($K25)=0,"",IF(AJ25="None",0,INDEX('Water System Inputs'!$M$1:$M$250,MATCH(1,('Water System Inputs'!$A$1:$A$250=Calculations!$K25)*('Water System Inputs'!$B$1:$B$250=SUBSTITUTE(Calculations!$L25,"*",""))*('Water System Inputs'!$C$1:$C$250=Calculations!$E25)*('Water System Inputs'!$L$1:$L$250=AJ25),0))))</f>
        <v/>
      </c>
      <c r="AM25" s="85" t="str" cm="1">
        <f t="array" aca="1" ref="AM25" ca="1">IF(LEN($K25)=0,"",IF(OR(F25="System Leaks",AND(E25="Urban",F25="Outdoor")),"None",INDEX('Water System Inputs'!$L$1:$L$250,MATCH(1,('Water System Inputs'!$A$1:$A$250=Calculations!$K25)*('Water System Inputs'!$B$1:$B$250=SUBSTITUTE(Calculations!$L25,"*",""))*('Water System Inputs'!$C$1:$C$250=Calculations!$E25)*('Water System Inputs'!$D$1:$D$250=Calculations!AM$3),0))))</f>
        <v/>
      </c>
      <c r="AN25" s="113" t="str" cm="1">
        <f t="array" aca="1" ref="AN25" ca="1">IF(LEN($K25)=0,"",IF(AM25="None",0,INDEX('Water System Inputs'!$N$1:$N$250,MATCH(1,('Water System Inputs'!$A$1:$A$250=Calculations!$K25)*('Water System Inputs'!$B$1:$B$250=SUBSTITUTE(Calculations!$L25,"*",""))*('Water System Inputs'!$C$1:$C$250=Calculations!$E25)*('Water System Inputs'!$L$1:$L$250=AM25),0))))</f>
        <v/>
      </c>
      <c r="AO25" s="113" t="str" cm="1">
        <f t="array" aca="1" ref="AO25" ca="1">IF(LEN($K25)=0,"",IF(AM25="None",0,INDEX('Water System Inputs'!$M$1:$M$250,MATCH(1,('Water System Inputs'!$A$1:$A$250=Calculations!$K25)*('Water System Inputs'!$B$1:$B$250=SUBSTITUTE(Calculations!$L25,"*",""))*('Water System Inputs'!$C$1:$C$250=Calculations!$E25)*('Water System Inputs'!$L$1:$L$250=AM25),0))))</f>
        <v/>
      </c>
      <c r="AP25" s="114" t="str">
        <f t="shared" ca="1" si="3"/>
        <v/>
      </c>
      <c r="AQ25" s="114" t="str">
        <f t="shared" ca="1" si="4"/>
        <v/>
      </c>
      <c r="AR25" s="114" t="str">
        <f t="shared" ca="1" si="5"/>
        <v/>
      </c>
      <c r="AS25" s="114" t="str" cm="1">
        <f t="array" aca="1" ref="AS25" ca="1">IF(LEN($K25)=0,"",IF($C25&gt;ResourceBalanceYear,AP25,IF(SUM($C25:$D25)&lt;ResourceBalanceYear,W25,((ResourceBalanceYear-$C25)*W25+(SUM($C25:$D25)-ResourceBalanceYear)*AP25)/$D25)))</f>
        <v/>
      </c>
      <c r="AT25" s="114" t="str" cm="1">
        <f t="array" aca="1" ref="AT25" ca="1">IF(LEN($K25)=0,"",IF($C25&gt;ResourceBalanceYear,AQ25,IF(SUM($C25:$D25)&lt;ResourceBalanceYear,X25,((ResourceBalanceYear-$C25)*X25+(SUM($C25:$D25)-ResourceBalanceYear)*AQ25)/$D25)))</f>
        <v/>
      </c>
      <c r="AU25" s="114" t="str" cm="1">
        <f t="array" aca="1" ref="AU25" ca="1">IF(LEN($K25)=0,"",IF($C25&gt;ResourceBalanceYear,AR25,IF(SUM($C25:$D25)&lt;ResourceBalanceYear,Y25,((ResourceBalanceYear-$C25)*Y25+(SUM($C25:$D25)-ResourceBalanceYear)*AR25)/$D25)))</f>
        <v/>
      </c>
      <c r="AV25" s="136" t="str" cm="1">
        <f t="array" aca="1" ref="AV25" ca="1">IFERROR(IF(LEN($K25)=0,"",IF(AND(ResourceBalanceYear&lt;&gt;'Water System Inputs'!$E$5,ISERROR(FIND("*",_xlfn.TEXTJOIN(,TRUE,L25:AO25))&gt;0)),"Resource Balance Year has been changed by user",IF(AND(ResourceBalanceYear='Water System Inputs'!$E$5,FIND("*",_xlfn.TEXTJOIN(,TRUE,L25:AO25))&gt;0),"Marginal Energy calculations contain user overrides",IF(AND(ResourceBalanceYear&lt;&gt;'Water System Inputs'!$E$5,FIND("*",_xlfn.TEXTJOIN(,TRUE,L25:AO25))&gt;0),"Resource Balance Year has been changed by user; Marginal Energy calculations contain user overrides","")))),"")</f>
        <v/>
      </c>
      <c r="AW25" s="6" t="str" cm="1">
        <f t="array" aca="1" ref="AW25" ca="1">IFERROR(IF(LEN($K25)=0,"",IF(ResourceBalanceYear&lt;&gt;'Water System Inputs'!$E$5,"Resource Balance Year has been changed by user","")),"")</f>
        <v/>
      </c>
      <c r="AX25" s="6" t="str">
        <f t="shared" ca="1" si="6"/>
        <v/>
      </c>
      <c r="AY25" s="6" t="str">
        <f t="shared" ca="1" si="7"/>
        <v/>
      </c>
    </row>
    <row r="26" spans="1:51" x14ac:dyDescent="0.25">
      <c r="A26" s="85" t="str" cm="1">
        <f t="array" aca="1" ref="A26" ca="1">IF(ISBLANK(INDIRECT("'Measure Inputs'!C"&amp;ROW()+8)),"",INDIRECT("'Measure Inputs'!C"&amp;ROW()+8))</f>
        <v/>
      </c>
      <c r="B26" s="85" t="str" cm="1">
        <f t="array" aca="1" ref="B26" ca="1">IF(ISBLANK(INDIRECT("'Measure Inputs'!D"&amp;ROW()+8)),"",INDIRECT("'Measure Inputs'!D"&amp;ROW()+8))</f>
        <v/>
      </c>
      <c r="C26" s="85" t="str" cm="1">
        <f t="array" aca="1" ref="C26" ca="1">IF(ISBLANK(INDIRECT("'Measure Inputs'!F"&amp;ROW()+8)),"",INDIRECT("'Measure Inputs'!F"&amp;ROW()+8))</f>
        <v/>
      </c>
      <c r="D26" s="114" t="str" cm="1">
        <f t="array" aca="1" ref="D26" ca="1">IF(ISBLANK(INDIRECT("'Measure Inputs'!G"&amp;ROW()+8)),"",INDIRECT("'Measure Inputs'!G"&amp;ROW()+8))</f>
        <v/>
      </c>
      <c r="E26" s="85" t="str" cm="1">
        <f t="array" aca="1" ref="E26" ca="1">IF(ISBLANK(INDIRECT("'Measure Inputs'!H"&amp;ROW()+8)),"",INDIRECT("'Measure Inputs'!H"&amp;ROW()+8))</f>
        <v/>
      </c>
      <c r="F26" s="85" t="str" cm="1">
        <f t="array" aca="1" ref="F26" ca="1">IF(ISBLANK(INDIRECT("'Measure Inputs'!I"&amp;ROW()+8)),"",INDIRECT("'Measure Inputs'!I"&amp;ROW()+8))</f>
        <v/>
      </c>
      <c r="G26" s="114" t="str" cm="1">
        <f t="array" aca="1" ref="G26" ca="1">IF(ISBLANK(INDIRECT("'Measure Inputs'!J"&amp;ROW()+8)),"",INDIRECT("'Measure Inputs'!J"&amp;ROW()+8))</f>
        <v/>
      </c>
      <c r="H26" s="85" t="str" cm="1">
        <f t="array" aca="1" ref="H26" ca="1">IF(ISBLANK(INDIRECT("'Measure Inputs'!K"&amp;ROW()+8)),"",INDIRECT("'Measure Inputs'!K"&amp;ROW()+8))</f>
        <v/>
      </c>
      <c r="I26" s="114" t="str" cm="1">
        <f t="array" aca="1" ref="I26" ca="1">IF(ISBLANK(INDIRECT("'Measure Inputs'!L"&amp;ROW()+8)),"",INDIRECT("'Measure Inputs'!L"&amp;ROW()+8))</f>
        <v/>
      </c>
      <c r="J26" s="114" t="str">
        <f ca="1">IF(LEN(I26)=0,"",I26*'Default Values'!$B$91)</f>
        <v/>
      </c>
      <c r="K26" s="85" t="str" cm="1">
        <f t="array" aca="1" ref="K26" ca="1">IF(ISBLANK(INDIRECT("'Measure Inputs'!E"&amp;ROW()+8)),"",INDIRECT("'Measure Inputs'!E"&amp;ROW()+8))</f>
        <v/>
      </c>
      <c r="L26" s="85" t="str">
        <f ca="1">IF(LEN($K26)=0,"",OFFSET(INDEX('Water System Inputs'!$L:$L,MATCH($K26,'Water System Inputs'!$E:$E,0)),2,0))</f>
        <v/>
      </c>
      <c r="M26" s="114" t="str" cm="1">
        <f t="array" aca="1" ref="M26" ca="1">IF(LEN($K26)=0,"",INDEX('Historical Mix'!$H$17:$H$217,MATCH(1,('Historical Mix'!$A$17:$A$217=Calculations!$E26)*('Historical Mix'!$B$17:$B$217=Calculations!$K26),0)))</f>
        <v/>
      </c>
      <c r="N26" s="114" t="str" cm="1">
        <f t="array" aca="1" ref="N26" ca="1">IF(LEN($K26)=0,"",INDEX('Historical Mix'!$I$17:$I$217,MATCH(1,('Historical Mix'!$A$17:$A$217=Calculations!$E26)*('Historical Mix'!$B$17:$B$217=Calculations!$K26),0)))</f>
        <v/>
      </c>
      <c r="O26" s="114" t="str" cm="1">
        <f t="array" aca="1" ref="O26" ca="1">IF(LEN($K26)=0,"",INDEX('Historical Mix'!$M$17:$M$217,MATCH(1,('Historical Mix'!$A$17:$A$217=Calculations!$E26)*('Historical Mix'!$B$17:$B$217=Calculations!$K26),0)))</f>
        <v/>
      </c>
      <c r="P26" s="114" t="str" cm="1">
        <f t="array" aca="1" ref="P26" ca="1">IF(LEN($K26)=0,"",INDEX('Historical Mix'!$N$17:$N$217,MATCH(1,('Historical Mix'!$A$17:$A$217=Calculations!$E26)*('Historical Mix'!$B$17:$B$217=Calculations!$K26),0)))</f>
        <v/>
      </c>
      <c r="Q26" s="114" t="str" cm="1">
        <f t="array" aca="1" ref="Q26" ca="1">IF(LEN($K26)=0,"",INDEX('Historical Mix'!$S$17:$S$217,MATCH(1,('Historical Mix'!$A$17:$A$217=Calculations!$E26)*('Historical Mix'!$B$17:$B$217=Calculations!$K26),0)))</f>
        <v/>
      </c>
      <c r="R26" s="114" t="str" cm="1">
        <f t="array" aca="1" ref="R26" ca="1">IF(LEN($K26)=0,"",INDEX('Historical Mix'!$T$17:$T$217,MATCH(1,('Historical Mix'!$A$17:$A$217=Calculations!$E26)*('Historical Mix'!$B$17:$B$217=Calculations!$K26),0)))</f>
        <v/>
      </c>
      <c r="S26" s="114" t="str" cm="1">
        <f t="array" aca="1" ref="S26" ca="1">IF(LEN($K26)=0,"",IF(OR(F26="System Leaks",AND(E26="Urban",F26="Outdoor")),0,INDEX('Historical Mix'!$X$17:$X$217,MATCH(1,('Historical Mix'!$A$17:$A$217=Calculations!$E26)*('Historical Mix'!$B$17:$B$217=Calculations!$K26),0))))</f>
        <v/>
      </c>
      <c r="T26" s="114" t="str" cm="1">
        <f t="array" aca="1" ref="T26" ca="1">IF(LEN($K26)=0,"",IF(OR(F26="System Leaks",AND(E26="Urban",F26="Outdoor")),0,INDEX('Historical Mix'!$Y$17:$Y$217,MATCH(1,('Historical Mix'!$A$17:$A$217=Calculations!$E26)*('Historical Mix'!$B$17:$B$217=Calculations!$K26),0))))</f>
        <v/>
      </c>
      <c r="U26" s="114" t="str" cm="1">
        <f t="array" aca="1" ref="U26" ca="1">IF(LEN($K26)=0,"",IF(OR(F26="System Leaks",AND(E26="Urban",F26="Outdoor")),0,INDEX('Historical Mix'!$AC$17:$AC$217,MATCH(1,('Historical Mix'!$A$17:$A$217=Calculations!$E26)*('Historical Mix'!$B$17:$B$217=Calculations!$K26),0))))</f>
        <v/>
      </c>
      <c r="V26" s="114" t="str" cm="1">
        <f t="array" aca="1" ref="V26" ca="1">IF(LEN($K26)=0,"",IF(OR(F26="System Leaks",AND(E26="Urban",F26="Outdoor")),0,INDEX('Historical Mix'!$AD$17:$AD$217,MATCH(1,('Historical Mix'!$A$17:$A$217=Calculations!$E26)*('Historical Mix'!$B$17:$B$217=Calculations!$K26),0))))</f>
        <v/>
      </c>
      <c r="W26" s="114" t="str">
        <f t="shared" ca="1" si="0"/>
        <v/>
      </c>
      <c r="X26" s="114" t="str">
        <f t="shared" ca="1" si="1"/>
        <v/>
      </c>
      <c r="Y26" s="114" t="str">
        <f t="shared" ca="1" si="2"/>
        <v/>
      </c>
      <c r="Z26" s="85" t="str" cm="1">
        <f t="array" aca="1" ref="Z26" ca="1">IF(LEN($K26)=0,"",INDEX('Water System Inputs'!$L$1:$L$250,MATCH(1,('Water System Inputs'!$A$1:$A$250=Calculations!$K26)*('Water System Inputs'!$B$1:$B$250=SUBSTITUTE(Calculations!$L26,"*",""))*('Water System Inputs'!$C$1:$C$250=Calculations!$E26)*('Water System Inputs'!$D$1:$D$250=Calculations!Z$3),0)))</f>
        <v/>
      </c>
      <c r="AA26" s="113" t="str" cm="1">
        <f t="array" aca="1" ref="AA26" ca="1">IF(LEN($K26)=0,"",INDEX('Water System Inputs'!$N$1:$N$250,MATCH(1,('Water System Inputs'!$A$1:$A$250=Calculations!$K26)*('Water System Inputs'!$B$1:$B$250=SUBSTITUTE(Calculations!$L26,"*",""))*('Water System Inputs'!$C$1:$C$250=Calculations!$E26)*('Water System Inputs'!$L$1:$L$250=Z26),0)))</f>
        <v/>
      </c>
      <c r="AB26" s="113" t="str" cm="1">
        <f t="array" aca="1" ref="AB26" ca="1">IF(LEN($K26)=0,"",INDEX('Water System Inputs'!$M$1:$M$250,MATCH(1,('Water System Inputs'!$A$1:$A$250=Calculations!$K26)*('Water System Inputs'!$B$1:$B$250=SUBSTITUTE(Calculations!$L26,"*",""))*('Water System Inputs'!$C$1:$C$250=Calculations!$E26)*('Water System Inputs'!$L$1:$L$250=Z26),0)))</f>
        <v/>
      </c>
      <c r="AC26" s="85" t="str" cm="1">
        <f t="array" aca="1" ref="AC26" ca="1">IF(LEN($K26)=0,"",INDEX('Water System Inputs'!$L$1:$L$250,MATCH(1,('Water System Inputs'!$A$1:$A$250=Calculations!$K26)*('Water System Inputs'!$B$1:$B$250=SUBSTITUTE(Calculations!$L26,"*",""))*('Water System Inputs'!$C$1:$C$250=Calculations!$E26)*('Water System Inputs'!$D$1:$D$250=Calculations!AC$3),0)))</f>
        <v/>
      </c>
      <c r="AD26" s="113" t="str" cm="1">
        <f t="array" aca="1" ref="AD26" ca="1">IF(LEN($K26)=0,"",INDEX('Water System Inputs'!$N$1:$N$250,MATCH(1,('Water System Inputs'!$A$1:$A$250=Calculations!$K26)*('Water System Inputs'!$B$1:$B$250=SUBSTITUTE(Calculations!$L26,"*",""))*('Water System Inputs'!$C$1:$C$250=Calculations!$E26)*('Water System Inputs'!$L$1:$L$250=AC26),0)))</f>
        <v/>
      </c>
      <c r="AE26" s="113" t="str" cm="1">
        <f t="array" aca="1" ref="AE26" ca="1">IF(LEN($K26)=0,"",INDEX('Water System Inputs'!$M$1:$M$250,MATCH(1,('Water System Inputs'!$A$1:$A$250=Calculations!$K26)*('Water System Inputs'!$B$1:$B$250=SUBSTITUTE(Calculations!$L26,"*",""))*('Water System Inputs'!$C$1:$C$250=Calculations!$E26)*('Water System Inputs'!$L$1:$L$250=AC26),0)))</f>
        <v/>
      </c>
      <c r="AF26" s="85" t="str" cm="1">
        <f t="array" aca="1" ref="AF26" ca="1">IF(LEN($K26)=0,"",INDEX('Water System Inputs'!$L$1:$L$250,MATCH(1,('Water System Inputs'!$A$1:$A$250=Calculations!$K26)*('Water System Inputs'!$B$1:$B$250=SUBSTITUTE(Calculations!$L26,"*",""))*('Water System Inputs'!$C$1:$C$250=Calculations!$E26)*('Water System Inputs'!$D$1:$D$250=Calculations!AF$3),0)))</f>
        <v/>
      </c>
      <c r="AG26" s="85" t="str" cm="1">
        <f t="array" aca="1" ref="AG26" ca="1">IF(OR(LEN($K26)=0,AF26&lt;&gt;"Urban Potable Distribution"),"",INDEX('Water System Inputs'!$L$1:$L$250,MATCH(1,('Water System Inputs'!$A$1:$A$250=Calculations!$K26)*('Water System Inputs'!$B$1:$B$250=SUBSTITUTE(Calculations!$L26,"*",""))*('Water System Inputs'!$C$1:$C$250=Calculations!$E26)*('Water System Inputs'!$D$1:$D$250=Calculations!AG$3),0)))</f>
        <v/>
      </c>
      <c r="AH26" s="113" t="str" cm="1">
        <f t="array" aca="1" ref="AH26" ca="1">IF(LEN($K26)=0,"",INDEX('Water System Inputs'!$N$1:$N$250,MATCH(1,('Water System Inputs'!$A$1:$A$250=Calculations!$K26)*('Water System Inputs'!$B$1:$B$250=SUBSTITUTE(Calculations!$L26,"*",""))*('Water System Inputs'!$C$1:$C$250=Calculations!$E26)*('Water System Inputs'!$L$1:$L$250=AF26),0)))</f>
        <v/>
      </c>
      <c r="AI26" s="113" t="str" cm="1">
        <f t="array" aca="1" ref="AI26" ca="1">IF(LEN($K26)=0,"",INDEX('Water System Inputs'!$M$1:$M$250,MATCH(1,('Water System Inputs'!$A$1:$A$250=Calculations!$K26)*('Water System Inputs'!$B$1:$B$250=SUBSTITUTE(Calculations!$L26,"*",""))*('Water System Inputs'!$C$1:$C$250=Calculations!$E26)*('Water System Inputs'!$L$1:$L$250=AF26),0)))</f>
        <v/>
      </c>
      <c r="AJ26" s="85" t="str" cm="1">
        <f t="array" aca="1" ref="AJ26" ca="1">IF(LEN($K26)=0,"",IF(OR(F26="System Leaks",AND(E26="Urban",F26="Outdoor")),"None",INDEX('Water System Inputs'!$L$1:$L$250,MATCH(1,('Water System Inputs'!$A$1:$A$250=Calculations!$K26)*('Water System Inputs'!$B$1:$B$250=SUBSTITUTE(Calculations!$L26,"*",""))*('Water System Inputs'!$C$1:$C$250=Calculations!$E26)*('Water System Inputs'!$D$1:$D$250=Calculations!AJ$3),0))))</f>
        <v/>
      </c>
      <c r="AK26" s="113" t="str" cm="1">
        <f t="array" aca="1" ref="AK26" ca="1">IF(LEN($K26)=0,"",IF(AJ26="None",0,INDEX('Water System Inputs'!$N$1:$N$250,MATCH(1,('Water System Inputs'!$A$1:$A$250=Calculations!$K26)*('Water System Inputs'!$B$1:$B$250=SUBSTITUTE(Calculations!$L26,"*",""))*('Water System Inputs'!$C$1:$C$250=Calculations!$E26)*('Water System Inputs'!$L$1:$L$250=AJ26),0))))</f>
        <v/>
      </c>
      <c r="AL26" s="113" t="str" cm="1">
        <f t="array" aca="1" ref="AL26" ca="1">IF(LEN($K26)=0,"",IF(AJ26="None",0,INDEX('Water System Inputs'!$M$1:$M$250,MATCH(1,('Water System Inputs'!$A$1:$A$250=Calculations!$K26)*('Water System Inputs'!$B$1:$B$250=SUBSTITUTE(Calculations!$L26,"*",""))*('Water System Inputs'!$C$1:$C$250=Calculations!$E26)*('Water System Inputs'!$L$1:$L$250=AJ26),0))))</f>
        <v/>
      </c>
      <c r="AM26" s="85" t="str" cm="1">
        <f t="array" aca="1" ref="AM26" ca="1">IF(LEN($K26)=0,"",IF(OR(F26="System Leaks",AND(E26="Urban",F26="Outdoor")),"None",INDEX('Water System Inputs'!$L$1:$L$250,MATCH(1,('Water System Inputs'!$A$1:$A$250=Calculations!$K26)*('Water System Inputs'!$B$1:$B$250=SUBSTITUTE(Calculations!$L26,"*",""))*('Water System Inputs'!$C$1:$C$250=Calculations!$E26)*('Water System Inputs'!$D$1:$D$250=Calculations!AM$3),0))))</f>
        <v/>
      </c>
      <c r="AN26" s="113" t="str" cm="1">
        <f t="array" aca="1" ref="AN26" ca="1">IF(LEN($K26)=0,"",IF(AM26="None",0,INDEX('Water System Inputs'!$N$1:$N$250,MATCH(1,('Water System Inputs'!$A$1:$A$250=Calculations!$K26)*('Water System Inputs'!$B$1:$B$250=SUBSTITUTE(Calculations!$L26,"*",""))*('Water System Inputs'!$C$1:$C$250=Calculations!$E26)*('Water System Inputs'!$L$1:$L$250=AM26),0))))</f>
        <v/>
      </c>
      <c r="AO26" s="113" t="str" cm="1">
        <f t="array" aca="1" ref="AO26" ca="1">IF(LEN($K26)=0,"",IF(AM26="None",0,INDEX('Water System Inputs'!$M$1:$M$250,MATCH(1,('Water System Inputs'!$A$1:$A$250=Calculations!$K26)*('Water System Inputs'!$B$1:$B$250=SUBSTITUTE(Calculations!$L26,"*",""))*('Water System Inputs'!$C$1:$C$250=Calculations!$E26)*('Water System Inputs'!$L$1:$L$250=AM26),0))))</f>
        <v/>
      </c>
      <c r="AP26" s="114" t="str">
        <f t="shared" ca="1" si="3"/>
        <v/>
      </c>
      <c r="AQ26" s="114" t="str">
        <f t="shared" ca="1" si="4"/>
        <v/>
      </c>
      <c r="AR26" s="114" t="str">
        <f t="shared" ca="1" si="5"/>
        <v/>
      </c>
      <c r="AS26" s="114" t="str" cm="1">
        <f t="array" aca="1" ref="AS26" ca="1">IF(LEN($K26)=0,"",IF($C26&gt;ResourceBalanceYear,AP26,IF(SUM($C26:$D26)&lt;ResourceBalanceYear,W26,((ResourceBalanceYear-$C26)*W26+(SUM($C26:$D26)-ResourceBalanceYear)*AP26)/$D26)))</f>
        <v/>
      </c>
      <c r="AT26" s="114" t="str" cm="1">
        <f t="array" aca="1" ref="AT26" ca="1">IF(LEN($K26)=0,"",IF($C26&gt;ResourceBalanceYear,AQ26,IF(SUM($C26:$D26)&lt;ResourceBalanceYear,X26,((ResourceBalanceYear-$C26)*X26+(SUM($C26:$D26)-ResourceBalanceYear)*AQ26)/$D26)))</f>
        <v/>
      </c>
      <c r="AU26" s="114" t="str" cm="1">
        <f t="array" aca="1" ref="AU26" ca="1">IF(LEN($K26)=0,"",IF($C26&gt;ResourceBalanceYear,AR26,IF(SUM($C26:$D26)&lt;ResourceBalanceYear,Y26,((ResourceBalanceYear-$C26)*Y26+(SUM($C26:$D26)-ResourceBalanceYear)*AR26)/$D26)))</f>
        <v/>
      </c>
      <c r="AV26" s="136" t="str" cm="1">
        <f t="array" aca="1" ref="AV26" ca="1">IFERROR(IF(LEN($K26)=0,"",IF(AND(ResourceBalanceYear&lt;&gt;'Water System Inputs'!$E$5,ISERROR(FIND("*",_xlfn.TEXTJOIN(,TRUE,L26:AO26))&gt;0)),"Resource Balance Year has been changed by user",IF(AND(ResourceBalanceYear='Water System Inputs'!$E$5,FIND("*",_xlfn.TEXTJOIN(,TRUE,L26:AO26))&gt;0),"Marginal Energy calculations contain user overrides",IF(AND(ResourceBalanceYear&lt;&gt;'Water System Inputs'!$E$5,FIND("*",_xlfn.TEXTJOIN(,TRUE,L26:AO26))&gt;0),"Resource Balance Year has been changed by user; Marginal Energy calculations contain user overrides","")))),"")</f>
        <v/>
      </c>
      <c r="AW26" s="6" t="str" cm="1">
        <f t="array" aca="1" ref="AW26" ca="1">IFERROR(IF(LEN($K26)=0,"",IF(ResourceBalanceYear&lt;&gt;'Water System Inputs'!$E$5,"Resource Balance Year has been changed by user","")),"")</f>
        <v/>
      </c>
      <c r="AX26" s="6" t="str">
        <f t="shared" ca="1" si="6"/>
        <v/>
      </c>
      <c r="AY26" s="6" t="str">
        <f t="shared" ca="1" si="7"/>
        <v/>
      </c>
    </row>
    <row r="27" spans="1:51" x14ac:dyDescent="0.25">
      <c r="A27" s="85" t="str" cm="1">
        <f t="array" aca="1" ref="A27" ca="1">IF(ISBLANK(INDIRECT("'Measure Inputs'!C"&amp;ROW()+8)),"",INDIRECT("'Measure Inputs'!C"&amp;ROW()+8))</f>
        <v/>
      </c>
      <c r="B27" s="85" t="str" cm="1">
        <f t="array" aca="1" ref="B27" ca="1">IF(ISBLANK(INDIRECT("'Measure Inputs'!D"&amp;ROW()+8)),"",INDIRECT("'Measure Inputs'!D"&amp;ROW()+8))</f>
        <v/>
      </c>
      <c r="C27" s="85" t="str" cm="1">
        <f t="array" aca="1" ref="C27" ca="1">IF(ISBLANK(INDIRECT("'Measure Inputs'!F"&amp;ROW()+8)),"",INDIRECT("'Measure Inputs'!F"&amp;ROW()+8))</f>
        <v/>
      </c>
      <c r="D27" s="114" t="str" cm="1">
        <f t="array" aca="1" ref="D27" ca="1">IF(ISBLANK(INDIRECT("'Measure Inputs'!G"&amp;ROW()+8)),"",INDIRECT("'Measure Inputs'!G"&amp;ROW()+8))</f>
        <v/>
      </c>
      <c r="E27" s="85" t="str" cm="1">
        <f t="array" aca="1" ref="E27" ca="1">IF(ISBLANK(INDIRECT("'Measure Inputs'!H"&amp;ROW()+8)),"",INDIRECT("'Measure Inputs'!H"&amp;ROW()+8))</f>
        <v/>
      </c>
      <c r="F27" s="85" t="str" cm="1">
        <f t="array" aca="1" ref="F27" ca="1">IF(ISBLANK(INDIRECT("'Measure Inputs'!I"&amp;ROW()+8)),"",INDIRECT("'Measure Inputs'!I"&amp;ROW()+8))</f>
        <v/>
      </c>
      <c r="G27" s="114" t="str" cm="1">
        <f t="array" aca="1" ref="G27" ca="1">IF(ISBLANK(INDIRECT("'Measure Inputs'!J"&amp;ROW()+8)),"",INDIRECT("'Measure Inputs'!J"&amp;ROW()+8))</f>
        <v/>
      </c>
      <c r="H27" s="85" t="str" cm="1">
        <f t="array" aca="1" ref="H27" ca="1">IF(ISBLANK(INDIRECT("'Measure Inputs'!K"&amp;ROW()+8)),"",INDIRECT("'Measure Inputs'!K"&amp;ROW()+8))</f>
        <v/>
      </c>
      <c r="I27" s="114" t="str" cm="1">
        <f t="array" aca="1" ref="I27" ca="1">IF(ISBLANK(INDIRECT("'Measure Inputs'!L"&amp;ROW()+8)),"",INDIRECT("'Measure Inputs'!L"&amp;ROW()+8))</f>
        <v/>
      </c>
      <c r="J27" s="114" t="str">
        <f ca="1">IF(LEN(I27)=0,"",I27*'Default Values'!$B$91)</f>
        <v/>
      </c>
      <c r="K27" s="85" t="str" cm="1">
        <f t="array" aca="1" ref="K27" ca="1">IF(ISBLANK(INDIRECT("'Measure Inputs'!E"&amp;ROW()+8)),"",INDIRECT("'Measure Inputs'!E"&amp;ROW()+8))</f>
        <v/>
      </c>
      <c r="L27" s="85" t="str">
        <f ca="1">IF(LEN($K27)=0,"",OFFSET(INDEX('Water System Inputs'!$L:$L,MATCH($K27,'Water System Inputs'!$E:$E,0)),2,0))</f>
        <v/>
      </c>
      <c r="M27" s="114" t="str" cm="1">
        <f t="array" aca="1" ref="M27" ca="1">IF(LEN($K27)=0,"",INDEX('Historical Mix'!$H$17:$H$217,MATCH(1,('Historical Mix'!$A$17:$A$217=Calculations!$E27)*('Historical Mix'!$B$17:$B$217=Calculations!$K27),0)))</f>
        <v/>
      </c>
      <c r="N27" s="114" t="str" cm="1">
        <f t="array" aca="1" ref="N27" ca="1">IF(LEN($K27)=0,"",INDEX('Historical Mix'!$I$17:$I$217,MATCH(1,('Historical Mix'!$A$17:$A$217=Calculations!$E27)*('Historical Mix'!$B$17:$B$217=Calculations!$K27),0)))</f>
        <v/>
      </c>
      <c r="O27" s="114" t="str" cm="1">
        <f t="array" aca="1" ref="O27" ca="1">IF(LEN($K27)=0,"",INDEX('Historical Mix'!$M$17:$M$217,MATCH(1,('Historical Mix'!$A$17:$A$217=Calculations!$E27)*('Historical Mix'!$B$17:$B$217=Calculations!$K27),0)))</f>
        <v/>
      </c>
      <c r="P27" s="114" t="str" cm="1">
        <f t="array" aca="1" ref="P27" ca="1">IF(LEN($K27)=0,"",INDEX('Historical Mix'!$N$17:$N$217,MATCH(1,('Historical Mix'!$A$17:$A$217=Calculations!$E27)*('Historical Mix'!$B$17:$B$217=Calculations!$K27),0)))</f>
        <v/>
      </c>
      <c r="Q27" s="114" t="str" cm="1">
        <f t="array" aca="1" ref="Q27" ca="1">IF(LEN($K27)=0,"",INDEX('Historical Mix'!$S$17:$S$217,MATCH(1,('Historical Mix'!$A$17:$A$217=Calculations!$E27)*('Historical Mix'!$B$17:$B$217=Calculations!$K27),0)))</f>
        <v/>
      </c>
      <c r="R27" s="114" t="str" cm="1">
        <f t="array" aca="1" ref="R27" ca="1">IF(LEN($K27)=0,"",INDEX('Historical Mix'!$T$17:$T$217,MATCH(1,('Historical Mix'!$A$17:$A$217=Calculations!$E27)*('Historical Mix'!$B$17:$B$217=Calculations!$K27),0)))</f>
        <v/>
      </c>
      <c r="S27" s="114" t="str" cm="1">
        <f t="array" aca="1" ref="S27" ca="1">IF(LEN($K27)=0,"",IF(OR(F27="System Leaks",AND(E27="Urban",F27="Outdoor")),0,INDEX('Historical Mix'!$X$17:$X$217,MATCH(1,('Historical Mix'!$A$17:$A$217=Calculations!$E27)*('Historical Mix'!$B$17:$B$217=Calculations!$K27),0))))</f>
        <v/>
      </c>
      <c r="T27" s="114" t="str" cm="1">
        <f t="array" aca="1" ref="T27" ca="1">IF(LEN($K27)=0,"",IF(OR(F27="System Leaks",AND(E27="Urban",F27="Outdoor")),0,INDEX('Historical Mix'!$Y$17:$Y$217,MATCH(1,('Historical Mix'!$A$17:$A$217=Calculations!$E27)*('Historical Mix'!$B$17:$B$217=Calculations!$K27),0))))</f>
        <v/>
      </c>
      <c r="U27" s="114" t="str" cm="1">
        <f t="array" aca="1" ref="U27" ca="1">IF(LEN($K27)=0,"",IF(OR(F27="System Leaks",AND(E27="Urban",F27="Outdoor")),0,INDEX('Historical Mix'!$AC$17:$AC$217,MATCH(1,('Historical Mix'!$A$17:$A$217=Calculations!$E27)*('Historical Mix'!$B$17:$B$217=Calculations!$K27),0))))</f>
        <v/>
      </c>
      <c r="V27" s="114" t="str" cm="1">
        <f t="array" aca="1" ref="V27" ca="1">IF(LEN($K27)=0,"",IF(OR(F27="System Leaks",AND(E27="Urban",F27="Outdoor")),0,INDEX('Historical Mix'!$AD$17:$AD$217,MATCH(1,('Historical Mix'!$A$17:$A$217=Calculations!$E27)*('Historical Mix'!$B$17:$B$217=Calculations!$K27),0))))</f>
        <v/>
      </c>
      <c r="W27" s="114" t="str">
        <f t="shared" ca="1" si="0"/>
        <v/>
      </c>
      <c r="X27" s="114" t="str">
        <f t="shared" ca="1" si="1"/>
        <v/>
      </c>
      <c r="Y27" s="114" t="str">
        <f t="shared" ca="1" si="2"/>
        <v/>
      </c>
      <c r="Z27" s="85" t="str" cm="1">
        <f t="array" aca="1" ref="Z27" ca="1">IF(LEN($K27)=0,"",INDEX('Water System Inputs'!$L$1:$L$250,MATCH(1,('Water System Inputs'!$A$1:$A$250=Calculations!$K27)*('Water System Inputs'!$B$1:$B$250=SUBSTITUTE(Calculations!$L27,"*",""))*('Water System Inputs'!$C$1:$C$250=Calculations!$E27)*('Water System Inputs'!$D$1:$D$250=Calculations!Z$3),0)))</f>
        <v/>
      </c>
      <c r="AA27" s="113" t="str" cm="1">
        <f t="array" aca="1" ref="AA27" ca="1">IF(LEN($K27)=0,"",INDEX('Water System Inputs'!$N$1:$N$250,MATCH(1,('Water System Inputs'!$A$1:$A$250=Calculations!$K27)*('Water System Inputs'!$B$1:$B$250=SUBSTITUTE(Calculations!$L27,"*",""))*('Water System Inputs'!$C$1:$C$250=Calculations!$E27)*('Water System Inputs'!$L$1:$L$250=Z27),0)))</f>
        <v/>
      </c>
      <c r="AB27" s="113" t="str" cm="1">
        <f t="array" aca="1" ref="AB27" ca="1">IF(LEN($K27)=0,"",INDEX('Water System Inputs'!$M$1:$M$250,MATCH(1,('Water System Inputs'!$A$1:$A$250=Calculations!$K27)*('Water System Inputs'!$B$1:$B$250=SUBSTITUTE(Calculations!$L27,"*",""))*('Water System Inputs'!$C$1:$C$250=Calculations!$E27)*('Water System Inputs'!$L$1:$L$250=Z27),0)))</f>
        <v/>
      </c>
      <c r="AC27" s="85" t="str" cm="1">
        <f t="array" aca="1" ref="AC27" ca="1">IF(LEN($K27)=0,"",INDEX('Water System Inputs'!$L$1:$L$250,MATCH(1,('Water System Inputs'!$A$1:$A$250=Calculations!$K27)*('Water System Inputs'!$B$1:$B$250=SUBSTITUTE(Calculations!$L27,"*",""))*('Water System Inputs'!$C$1:$C$250=Calculations!$E27)*('Water System Inputs'!$D$1:$D$250=Calculations!AC$3),0)))</f>
        <v/>
      </c>
      <c r="AD27" s="113" t="str" cm="1">
        <f t="array" aca="1" ref="AD27" ca="1">IF(LEN($K27)=0,"",INDEX('Water System Inputs'!$N$1:$N$250,MATCH(1,('Water System Inputs'!$A$1:$A$250=Calculations!$K27)*('Water System Inputs'!$B$1:$B$250=SUBSTITUTE(Calculations!$L27,"*",""))*('Water System Inputs'!$C$1:$C$250=Calculations!$E27)*('Water System Inputs'!$L$1:$L$250=AC27),0)))</f>
        <v/>
      </c>
      <c r="AE27" s="113" t="str" cm="1">
        <f t="array" aca="1" ref="AE27" ca="1">IF(LEN($K27)=0,"",INDEX('Water System Inputs'!$M$1:$M$250,MATCH(1,('Water System Inputs'!$A$1:$A$250=Calculations!$K27)*('Water System Inputs'!$B$1:$B$250=SUBSTITUTE(Calculations!$L27,"*",""))*('Water System Inputs'!$C$1:$C$250=Calculations!$E27)*('Water System Inputs'!$L$1:$L$250=AC27),0)))</f>
        <v/>
      </c>
      <c r="AF27" s="85" t="str" cm="1">
        <f t="array" aca="1" ref="AF27" ca="1">IF(LEN($K27)=0,"",INDEX('Water System Inputs'!$L$1:$L$250,MATCH(1,('Water System Inputs'!$A$1:$A$250=Calculations!$K27)*('Water System Inputs'!$B$1:$B$250=SUBSTITUTE(Calculations!$L27,"*",""))*('Water System Inputs'!$C$1:$C$250=Calculations!$E27)*('Water System Inputs'!$D$1:$D$250=Calculations!AF$3),0)))</f>
        <v/>
      </c>
      <c r="AG27" s="85" t="str" cm="1">
        <f t="array" aca="1" ref="AG27" ca="1">IF(OR(LEN($K27)=0,AF27&lt;&gt;"Urban Potable Distribution"),"",INDEX('Water System Inputs'!$L$1:$L$250,MATCH(1,('Water System Inputs'!$A$1:$A$250=Calculations!$K27)*('Water System Inputs'!$B$1:$B$250=SUBSTITUTE(Calculations!$L27,"*",""))*('Water System Inputs'!$C$1:$C$250=Calculations!$E27)*('Water System Inputs'!$D$1:$D$250=Calculations!AG$3),0)))</f>
        <v/>
      </c>
      <c r="AH27" s="113" t="str" cm="1">
        <f t="array" aca="1" ref="AH27" ca="1">IF(LEN($K27)=0,"",INDEX('Water System Inputs'!$N$1:$N$250,MATCH(1,('Water System Inputs'!$A$1:$A$250=Calculations!$K27)*('Water System Inputs'!$B$1:$B$250=SUBSTITUTE(Calculations!$L27,"*",""))*('Water System Inputs'!$C$1:$C$250=Calculations!$E27)*('Water System Inputs'!$L$1:$L$250=AF27),0)))</f>
        <v/>
      </c>
      <c r="AI27" s="113" t="str" cm="1">
        <f t="array" aca="1" ref="AI27" ca="1">IF(LEN($K27)=0,"",INDEX('Water System Inputs'!$M$1:$M$250,MATCH(1,('Water System Inputs'!$A$1:$A$250=Calculations!$K27)*('Water System Inputs'!$B$1:$B$250=SUBSTITUTE(Calculations!$L27,"*",""))*('Water System Inputs'!$C$1:$C$250=Calculations!$E27)*('Water System Inputs'!$L$1:$L$250=AF27),0)))</f>
        <v/>
      </c>
      <c r="AJ27" s="85" t="str" cm="1">
        <f t="array" aca="1" ref="AJ27" ca="1">IF(LEN($K27)=0,"",IF(OR(F27="System Leaks",AND(E27="Urban",F27="Outdoor")),"None",INDEX('Water System Inputs'!$L$1:$L$250,MATCH(1,('Water System Inputs'!$A$1:$A$250=Calculations!$K27)*('Water System Inputs'!$B$1:$B$250=SUBSTITUTE(Calculations!$L27,"*",""))*('Water System Inputs'!$C$1:$C$250=Calculations!$E27)*('Water System Inputs'!$D$1:$D$250=Calculations!AJ$3),0))))</f>
        <v/>
      </c>
      <c r="AK27" s="113" t="str" cm="1">
        <f t="array" aca="1" ref="AK27" ca="1">IF(LEN($K27)=0,"",IF(AJ27="None",0,INDEX('Water System Inputs'!$N$1:$N$250,MATCH(1,('Water System Inputs'!$A$1:$A$250=Calculations!$K27)*('Water System Inputs'!$B$1:$B$250=SUBSTITUTE(Calculations!$L27,"*",""))*('Water System Inputs'!$C$1:$C$250=Calculations!$E27)*('Water System Inputs'!$L$1:$L$250=AJ27),0))))</f>
        <v/>
      </c>
      <c r="AL27" s="113" t="str" cm="1">
        <f t="array" aca="1" ref="AL27" ca="1">IF(LEN($K27)=0,"",IF(AJ27="None",0,INDEX('Water System Inputs'!$M$1:$M$250,MATCH(1,('Water System Inputs'!$A$1:$A$250=Calculations!$K27)*('Water System Inputs'!$B$1:$B$250=SUBSTITUTE(Calculations!$L27,"*",""))*('Water System Inputs'!$C$1:$C$250=Calculations!$E27)*('Water System Inputs'!$L$1:$L$250=AJ27),0))))</f>
        <v/>
      </c>
      <c r="AM27" s="85" t="str" cm="1">
        <f t="array" aca="1" ref="AM27" ca="1">IF(LEN($K27)=0,"",IF(OR(F27="System Leaks",AND(E27="Urban",F27="Outdoor")),"None",INDEX('Water System Inputs'!$L$1:$L$250,MATCH(1,('Water System Inputs'!$A$1:$A$250=Calculations!$K27)*('Water System Inputs'!$B$1:$B$250=SUBSTITUTE(Calculations!$L27,"*",""))*('Water System Inputs'!$C$1:$C$250=Calculations!$E27)*('Water System Inputs'!$D$1:$D$250=Calculations!AM$3),0))))</f>
        <v/>
      </c>
      <c r="AN27" s="113" t="str" cm="1">
        <f t="array" aca="1" ref="AN27" ca="1">IF(LEN($K27)=0,"",IF(AM27="None",0,INDEX('Water System Inputs'!$N$1:$N$250,MATCH(1,('Water System Inputs'!$A$1:$A$250=Calculations!$K27)*('Water System Inputs'!$B$1:$B$250=SUBSTITUTE(Calculations!$L27,"*",""))*('Water System Inputs'!$C$1:$C$250=Calculations!$E27)*('Water System Inputs'!$L$1:$L$250=AM27),0))))</f>
        <v/>
      </c>
      <c r="AO27" s="113" t="str" cm="1">
        <f t="array" aca="1" ref="AO27" ca="1">IF(LEN($K27)=0,"",IF(AM27="None",0,INDEX('Water System Inputs'!$M$1:$M$250,MATCH(1,('Water System Inputs'!$A$1:$A$250=Calculations!$K27)*('Water System Inputs'!$B$1:$B$250=SUBSTITUTE(Calculations!$L27,"*",""))*('Water System Inputs'!$C$1:$C$250=Calculations!$E27)*('Water System Inputs'!$L$1:$L$250=AM27),0))))</f>
        <v/>
      </c>
      <c r="AP27" s="114" t="str">
        <f t="shared" ca="1" si="3"/>
        <v/>
      </c>
      <c r="AQ27" s="114" t="str">
        <f t="shared" ca="1" si="4"/>
        <v/>
      </c>
      <c r="AR27" s="114" t="str">
        <f t="shared" ca="1" si="5"/>
        <v/>
      </c>
      <c r="AS27" s="114" t="str" cm="1">
        <f t="array" aca="1" ref="AS27" ca="1">IF(LEN($K27)=0,"",IF($C27&gt;ResourceBalanceYear,AP27,IF(SUM($C27:$D27)&lt;ResourceBalanceYear,W27,((ResourceBalanceYear-$C27)*W27+(SUM($C27:$D27)-ResourceBalanceYear)*AP27)/$D27)))</f>
        <v/>
      </c>
      <c r="AT27" s="114" t="str" cm="1">
        <f t="array" aca="1" ref="AT27" ca="1">IF(LEN($K27)=0,"",IF($C27&gt;ResourceBalanceYear,AQ27,IF(SUM($C27:$D27)&lt;ResourceBalanceYear,X27,((ResourceBalanceYear-$C27)*X27+(SUM($C27:$D27)-ResourceBalanceYear)*AQ27)/$D27)))</f>
        <v/>
      </c>
      <c r="AU27" s="114" t="str" cm="1">
        <f t="array" aca="1" ref="AU27" ca="1">IF(LEN($K27)=0,"",IF($C27&gt;ResourceBalanceYear,AR27,IF(SUM($C27:$D27)&lt;ResourceBalanceYear,Y27,((ResourceBalanceYear-$C27)*Y27+(SUM($C27:$D27)-ResourceBalanceYear)*AR27)/$D27)))</f>
        <v/>
      </c>
      <c r="AV27" s="136" t="str" cm="1">
        <f t="array" aca="1" ref="AV27" ca="1">IFERROR(IF(LEN($K27)=0,"",IF(AND(ResourceBalanceYear&lt;&gt;'Water System Inputs'!$E$5,ISERROR(FIND("*",_xlfn.TEXTJOIN(,TRUE,L27:AO27))&gt;0)),"Resource Balance Year has been changed by user",IF(AND(ResourceBalanceYear='Water System Inputs'!$E$5,FIND("*",_xlfn.TEXTJOIN(,TRUE,L27:AO27))&gt;0),"Marginal Energy calculations contain user overrides",IF(AND(ResourceBalanceYear&lt;&gt;'Water System Inputs'!$E$5,FIND("*",_xlfn.TEXTJOIN(,TRUE,L27:AO27))&gt;0),"Resource Balance Year has been changed by user; Marginal Energy calculations contain user overrides","")))),"")</f>
        <v/>
      </c>
      <c r="AW27" s="6" t="str" cm="1">
        <f t="array" aca="1" ref="AW27" ca="1">IFERROR(IF(LEN($K27)=0,"",IF(ResourceBalanceYear&lt;&gt;'Water System Inputs'!$E$5,"Resource Balance Year has been changed by user","")),"")</f>
        <v/>
      </c>
      <c r="AX27" s="6" t="str">
        <f t="shared" ca="1" si="6"/>
        <v/>
      </c>
      <c r="AY27" s="6" t="str">
        <f t="shared" ca="1" si="7"/>
        <v/>
      </c>
    </row>
    <row r="28" spans="1:51" x14ac:dyDescent="0.25">
      <c r="A28" s="85" t="str" cm="1">
        <f t="array" aca="1" ref="A28" ca="1">IF(ISBLANK(INDIRECT("'Measure Inputs'!C"&amp;ROW()+8)),"",INDIRECT("'Measure Inputs'!C"&amp;ROW()+8))</f>
        <v/>
      </c>
      <c r="B28" s="85" t="str" cm="1">
        <f t="array" aca="1" ref="B28" ca="1">IF(ISBLANK(INDIRECT("'Measure Inputs'!D"&amp;ROW()+8)),"",INDIRECT("'Measure Inputs'!D"&amp;ROW()+8))</f>
        <v/>
      </c>
      <c r="C28" s="85" t="str" cm="1">
        <f t="array" aca="1" ref="C28" ca="1">IF(ISBLANK(INDIRECT("'Measure Inputs'!F"&amp;ROW()+8)),"",INDIRECT("'Measure Inputs'!F"&amp;ROW()+8))</f>
        <v/>
      </c>
      <c r="D28" s="114" t="str" cm="1">
        <f t="array" aca="1" ref="D28" ca="1">IF(ISBLANK(INDIRECT("'Measure Inputs'!G"&amp;ROW()+8)),"",INDIRECT("'Measure Inputs'!G"&amp;ROW()+8))</f>
        <v/>
      </c>
      <c r="E28" s="85" t="str" cm="1">
        <f t="array" aca="1" ref="E28" ca="1">IF(ISBLANK(INDIRECT("'Measure Inputs'!H"&amp;ROW()+8)),"",INDIRECT("'Measure Inputs'!H"&amp;ROW()+8))</f>
        <v/>
      </c>
      <c r="F28" s="85" t="str" cm="1">
        <f t="array" aca="1" ref="F28" ca="1">IF(ISBLANK(INDIRECT("'Measure Inputs'!I"&amp;ROW()+8)),"",INDIRECT("'Measure Inputs'!I"&amp;ROW()+8))</f>
        <v/>
      </c>
      <c r="G28" s="114" t="str" cm="1">
        <f t="array" aca="1" ref="G28" ca="1">IF(ISBLANK(INDIRECT("'Measure Inputs'!J"&amp;ROW()+8)),"",INDIRECT("'Measure Inputs'!J"&amp;ROW()+8))</f>
        <v/>
      </c>
      <c r="H28" s="85" t="str" cm="1">
        <f t="array" aca="1" ref="H28" ca="1">IF(ISBLANK(INDIRECT("'Measure Inputs'!K"&amp;ROW()+8)),"",INDIRECT("'Measure Inputs'!K"&amp;ROW()+8))</f>
        <v/>
      </c>
      <c r="I28" s="114" t="str" cm="1">
        <f t="array" aca="1" ref="I28" ca="1">IF(ISBLANK(INDIRECT("'Measure Inputs'!L"&amp;ROW()+8)),"",INDIRECT("'Measure Inputs'!L"&amp;ROW()+8))</f>
        <v/>
      </c>
      <c r="J28" s="114" t="str">
        <f ca="1">IF(LEN(I28)=0,"",I28*'Default Values'!$B$91)</f>
        <v/>
      </c>
      <c r="K28" s="85" t="str" cm="1">
        <f t="array" aca="1" ref="K28" ca="1">IF(ISBLANK(INDIRECT("'Measure Inputs'!E"&amp;ROW()+8)),"",INDIRECT("'Measure Inputs'!E"&amp;ROW()+8))</f>
        <v/>
      </c>
      <c r="L28" s="85" t="str">
        <f ca="1">IF(LEN($K28)=0,"",OFFSET(INDEX('Water System Inputs'!$L:$L,MATCH($K28,'Water System Inputs'!$E:$E,0)),2,0))</f>
        <v/>
      </c>
      <c r="M28" s="114" t="str" cm="1">
        <f t="array" aca="1" ref="M28" ca="1">IF(LEN($K28)=0,"",INDEX('Historical Mix'!$H$17:$H$217,MATCH(1,('Historical Mix'!$A$17:$A$217=Calculations!$E28)*('Historical Mix'!$B$17:$B$217=Calculations!$K28),0)))</f>
        <v/>
      </c>
      <c r="N28" s="114" t="str" cm="1">
        <f t="array" aca="1" ref="N28" ca="1">IF(LEN($K28)=0,"",INDEX('Historical Mix'!$I$17:$I$217,MATCH(1,('Historical Mix'!$A$17:$A$217=Calculations!$E28)*('Historical Mix'!$B$17:$B$217=Calculations!$K28),0)))</f>
        <v/>
      </c>
      <c r="O28" s="114" t="str" cm="1">
        <f t="array" aca="1" ref="O28" ca="1">IF(LEN($K28)=0,"",INDEX('Historical Mix'!$M$17:$M$217,MATCH(1,('Historical Mix'!$A$17:$A$217=Calculations!$E28)*('Historical Mix'!$B$17:$B$217=Calculations!$K28),0)))</f>
        <v/>
      </c>
      <c r="P28" s="114" t="str" cm="1">
        <f t="array" aca="1" ref="P28" ca="1">IF(LEN($K28)=0,"",INDEX('Historical Mix'!$N$17:$N$217,MATCH(1,('Historical Mix'!$A$17:$A$217=Calculations!$E28)*('Historical Mix'!$B$17:$B$217=Calculations!$K28),0)))</f>
        <v/>
      </c>
      <c r="Q28" s="114" t="str" cm="1">
        <f t="array" aca="1" ref="Q28" ca="1">IF(LEN($K28)=0,"",INDEX('Historical Mix'!$S$17:$S$217,MATCH(1,('Historical Mix'!$A$17:$A$217=Calculations!$E28)*('Historical Mix'!$B$17:$B$217=Calculations!$K28),0)))</f>
        <v/>
      </c>
      <c r="R28" s="114" t="str" cm="1">
        <f t="array" aca="1" ref="R28" ca="1">IF(LEN($K28)=0,"",INDEX('Historical Mix'!$T$17:$T$217,MATCH(1,('Historical Mix'!$A$17:$A$217=Calculations!$E28)*('Historical Mix'!$B$17:$B$217=Calculations!$K28),0)))</f>
        <v/>
      </c>
      <c r="S28" s="114" t="str" cm="1">
        <f t="array" aca="1" ref="S28" ca="1">IF(LEN($K28)=0,"",IF(OR(F28="System Leaks",AND(E28="Urban",F28="Outdoor")),0,INDEX('Historical Mix'!$X$17:$X$217,MATCH(1,('Historical Mix'!$A$17:$A$217=Calculations!$E28)*('Historical Mix'!$B$17:$B$217=Calculations!$K28),0))))</f>
        <v/>
      </c>
      <c r="T28" s="114" t="str" cm="1">
        <f t="array" aca="1" ref="T28" ca="1">IF(LEN($K28)=0,"",IF(OR(F28="System Leaks",AND(E28="Urban",F28="Outdoor")),0,INDEX('Historical Mix'!$Y$17:$Y$217,MATCH(1,('Historical Mix'!$A$17:$A$217=Calculations!$E28)*('Historical Mix'!$B$17:$B$217=Calculations!$K28),0))))</f>
        <v/>
      </c>
      <c r="U28" s="114" t="str" cm="1">
        <f t="array" aca="1" ref="U28" ca="1">IF(LEN($K28)=0,"",IF(OR(F28="System Leaks",AND(E28="Urban",F28="Outdoor")),0,INDEX('Historical Mix'!$AC$17:$AC$217,MATCH(1,('Historical Mix'!$A$17:$A$217=Calculations!$E28)*('Historical Mix'!$B$17:$B$217=Calculations!$K28),0))))</f>
        <v/>
      </c>
      <c r="V28" s="114" t="str" cm="1">
        <f t="array" aca="1" ref="V28" ca="1">IF(LEN($K28)=0,"",IF(OR(F28="System Leaks",AND(E28="Urban",F28="Outdoor")),0,INDEX('Historical Mix'!$AD$17:$AD$217,MATCH(1,('Historical Mix'!$A$17:$A$217=Calculations!$E28)*('Historical Mix'!$B$17:$B$217=Calculations!$K28),0))))</f>
        <v/>
      </c>
      <c r="W28" s="114" t="str">
        <f t="shared" ca="1" si="0"/>
        <v/>
      </c>
      <c r="X28" s="114" t="str">
        <f t="shared" ca="1" si="1"/>
        <v/>
      </c>
      <c r="Y28" s="114" t="str">
        <f t="shared" ca="1" si="2"/>
        <v/>
      </c>
      <c r="Z28" s="85" t="str" cm="1">
        <f t="array" aca="1" ref="Z28" ca="1">IF(LEN($K28)=0,"",INDEX('Water System Inputs'!$L$1:$L$250,MATCH(1,('Water System Inputs'!$A$1:$A$250=Calculations!$K28)*('Water System Inputs'!$B$1:$B$250=SUBSTITUTE(Calculations!$L28,"*",""))*('Water System Inputs'!$C$1:$C$250=Calculations!$E28)*('Water System Inputs'!$D$1:$D$250=Calculations!Z$3),0)))</f>
        <v/>
      </c>
      <c r="AA28" s="113" t="str" cm="1">
        <f t="array" aca="1" ref="AA28" ca="1">IF(LEN($K28)=0,"",INDEX('Water System Inputs'!$N$1:$N$250,MATCH(1,('Water System Inputs'!$A$1:$A$250=Calculations!$K28)*('Water System Inputs'!$B$1:$B$250=SUBSTITUTE(Calculations!$L28,"*",""))*('Water System Inputs'!$C$1:$C$250=Calculations!$E28)*('Water System Inputs'!$L$1:$L$250=Z28),0)))</f>
        <v/>
      </c>
      <c r="AB28" s="113" t="str" cm="1">
        <f t="array" aca="1" ref="AB28" ca="1">IF(LEN($K28)=0,"",INDEX('Water System Inputs'!$M$1:$M$250,MATCH(1,('Water System Inputs'!$A$1:$A$250=Calculations!$K28)*('Water System Inputs'!$B$1:$B$250=SUBSTITUTE(Calculations!$L28,"*",""))*('Water System Inputs'!$C$1:$C$250=Calculations!$E28)*('Water System Inputs'!$L$1:$L$250=Z28),0)))</f>
        <v/>
      </c>
      <c r="AC28" s="85" t="str" cm="1">
        <f t="array" aca="1" ref="AC28" ca="1">IF(LEN($K28)=0,"",INDEX('Water System Inputs'!$L$1:$L$250,MATCH(1,('Water System Inputs'!$A$1:$A$250=Calculations!$K28)*('Water System Inputs'!$B$1:$B$250=SUBSTITUTE(Calculations!$L28,"*",""))*('Water System Inputs'!$C$1:$C$250=Calculations!$E28)*('Water System Inputs'!$D$1:$D$250=Calculations!AC$3),0)))</f>
        <v/>
      </c>
      <c r="AD28" s="113" t="str" cm="1">
        <f t="array" aca="1" ref="AD28" ca="1">IF(LEN($K28)=0,"",INDEX('Water System Inputs'!$N$1:$N$250,MATCH(1,('Water System Inputs'!$A$1:$A$250=Calculations!$K28)*('Water System Inputs'!$B$1:$B$250=SUBSTITUTE(Calculations!$L28,"*",""))*('Water System Inputs'!$C$1:$C$250=Calculations!$E28)*('Water System Inputs'!$L$1:$L$250=AC28),0)))</f>
        <v/>
      </c>
      <c r="AE28" s="113" t="str" cm="1">
        <f t="array" aca="1" ref="AE28" ca="1">IF(LEN($K28)=0,"",INDEX('Water System Inputs'!$M$1:$M$250,MATCH(1,('Water System Inputs'!$A$1:$A$250=Calculations!$K28)*('Water System Inputs'!$B$1:$B$250=SUBSTITUTE(Calculations!$L28,"*",""))*('Water System Inputs'!$C$1:$C$250=Calculations!$E28)*('Water System Inputs'!$L$1:$L$250=AC28),0)))</f>
        <v/>
      </c>
      <c r="AF28" s="85" t="str" cm="1">
        <f t="array" aca="1" ref="AF28" ca="1">IF(LEN($K28)=0,"",INDEX('Water System Inputs'!$L$1:$L$250,MATCH(1,('Water System Inputs'!$A$1:$A$250=Calculations!$K28)*('Water System Inputs'!$B$1:$B$250=SUBSTITUTE(Calculations!$L28,"*",""))*('Water System Inputs'!$C$1:$C$250=Calculations!$E28)*('Water System Inputs'!$D$1:$D$250=Calculations!AF$3),0)))</f>
        <v/>
      </c>
      <c r="AG28" s="85" t="str" cm="1">
        <f t="array" aca="1" ref="AG28" ca="1">IF(OR(LEN($K28)=0,AF28&lt;&gt;"Urban Potable Distribution"),"",INDEX('Water System Inputs'!$L$1:$L$250,MATCH(1,('Water System Inputs'!$A$1:$A$250=Calculations!$K28)*('Water System Inputs'!$B$1:$B$250=SUBSTITUTE(Calculations!$L28,"*",""))*('Water System Inputs'!$C$1:$C$250=Calculations!$E28)*('Water System Inputs'!$D$1:$D$250=Calculations!AG$3),0)))</f>
        <v/>
      </c>
      <c r="AH28" s="113" t="str" cm="1">
        <f t="array" aca="1" ref="AH28" ca="1">IF(LEN($K28)=0,"",INDEX('Water System Inputs'!$N$1:$N$250,MATCH(1,('Water System Inputs'!$A$1:$A$250=Calculations!$K28)*('Water System Inputs'!$B$1:$B$250=SUBSTITUTE(Calculations!$L28,"*",""))*('Water System Inputs'!$C$1:$C$250=Calculations!$E28)*('Water System Inputs'!$L$1:$L$250=AF28),0)))</f>
        <v/>
      </c>
      <c r="AI28" s="113" t="str" cm="1">
        <f t="array" aca="1" ref="AI28" ca="1">IF(LEN($K28)=0,"",INDEX('Water System Inputs'!$M$1:$M$250,MATCH(1,('Water System Inputs'!$A$1:$A$250=Calculations!$K28)*('Water System Inputs'!$B$1:$B$250=SUBSTITUTE(Calculations!$L28,"*",""))*('Water System Inputs'!$C$1:$C$250=Calculations!$E28)*('Water System Inputs'!$L$1:$L$250=AF28),0)))</f>
        <v/>
      </c>
      <c r="AJ28" s="85" t="str" cm="1">
        <f t="array" aca="1" ref="AJ28" ca="1">IF(LEN($K28)=0,"",IF(OR(F28="System Leaks",AND(E28="Urban",F28="Outdoor")),"None",INDEX('Water System Inputs'!$L$1:$L$250,MATCH(1,('Water System Inputs'!$A$1:$A$250=Calculations!$K28)*('Water System Inputs'!$B$1:$B$250=SUBSTITUTE(Calculations!$L28,"*",""))*('Water System Inputs'!$C$1:$C$250=Calculations!$E28)*('Water System Inputs'!$D$1:$D$250=Calculations!AJ$3),0))))</f>
        <v/>
      </c>
      <c r="AK28" s="113" t="str" cm="1">
        <f t="array" aca="1" ref="AK28" ca="1">IF(LEN($K28)=0,"",IF(AJ28="None",0,INDEX('Water System Inputs'!$N$1:$N$250,MATCH(1,('Water System Inputs'!$A$1:$A$250=Calculations!$K28)*('Water System Inputs'!$B$1:$B$250=SUBSTITUTE(Calculations!$L28,"*",""))*('Water System Inputs'!$C$1:$C$250=Calculations!$E28)*('Water System Inputs'!$L$1:$L$250=AJ28),0))))</f>
        <v/>
      </c>
      <c r="AL28" s="113" t="str" cm="1">
        <f t="array" aca="1" ref="AL28" ca="1">IF(LEN($K28)=0,"",IF(AJ28="None",0,INDEX('Water System Inputs'!$M$1:$M$250,MATCH(1,('Water System Inputs'!$A$1:$A$250=Calculations!$K28)*('Water System Inputs'!$B$1:$B$250=SUBSTITUTE(Calculations!$L28,"*",""))*('Water System Inputs'!$C$1:$C$250=Calculations!$E28)*('Water System Inputs'!$L$1:$L$250=AJ28),0))))</f>
        <v/>
      </c>
      <c r="AM28" s="85" t="str" cm="1">
        <f t="array" aca="1" ref="AM28" ca="1">IF(LEN($K28)=0,"",IF(OR(F28="System Leaks",AND(E28="Urban",F28="Outdoor")),"None",INDEX('Water System Inputs'!$L$1:$L$250,MATCH(1,('Water System Inputs'!$A$1:$A$250=Calculations!$K28)*('Water System Inputs'!$B$1:$B$250=SUBSTITUTE(Calculations!$L28,"*",""))*('Water System Inputs'!$C$1:$C$250=Calculations!$E28)*('Water System Inputs'!$D$1:$D$250=Calculations!AM$3),0))))</f>
        <v/>
      </c>
      <c r="AN28" s="113" t="str" cm="1">
        <f t="array" aca="1" ref="AN28" ca="1">IF(LEN($K28)=0,"",IF(AM28="None",0,INDEX('Water System Inputs'!$N$1:$N$250,MATCH(1,('Water System Inputs'!$A$1:$A$250=Calculations!$K28)*('Water System Inputs'!$B$1:$B$250=SUBSTITUTE(Calculations!$L28,"*",""))*('Water System Inputs'!$C$1:$C$250=Calculations!$E28)*('Water System Inputs'!$L$1:$L$250=AM28),0))))</f>
        <v/>
      </c>
      <c r="AO28" s="113" t="str" cm="1">
        <f t="array" aca="1" ref="AO28" ca="1">IF(LEN($K28)=0,"",IF(AM28="None",0,INDEX('Water System Inputs'!$M$1:$M$250,MATCH(1,('Water System Inputs'!$A$1:$A$250=Calculations!$K28)*('Water System Inputs'!$B$1:$B$250=SUBSTITUTE(Calculations!$L28,"*",""))*('Water System Inputs'!$C$1:$C$250=Calculations!$E28)*('Water System Inputs'!$L$1:$L$250=AM28),0))))</f>
        <v/>
      </c>
      <c r="AP28" s="114" t="str">
        <f t="shared" ca="1" si="3"/>
        <v/>
      </c>
      <c r="AQ28" s="114" t="str">
        <f t="shared" ca="1" si="4"/>
        <v/>
      </c>
      <c r="AR28" s="114" t="str">
        <f t="shared" ca="1" si="5"/>
        <v/>
      </c>
      <c r="AS28" s="114" t="str" cm="1">
        <f t="array" aca="1" ref="AS28" ca="1">IF(LEN($K28)=0,"",IF($C28&gt;ResourceBalanceYear,AP28,IF(SUM($C28:$D28)&lt;ResourceBalanceYear,W28,((ResourceBalanceYear-$C28)*W28+(SUM($C28:$D28)-ResourceBalanceYear)*AP28)/$D28)))</f>
        <v/>
      </c>
      <c r="AT28" s="114" t="str" cm="1">
        <f t="array" aca="1" ref="AT28" ca="1">IF(LEN($K28)=0,"",IF($C28&gt;ResourceBalanceYear,AQ28,IF(SUM($C28:$D28)&lt;ResourceBalanceYear,X28,((ResourceBalanceYear-$C28)*X28+(SUM($C28:$D28)-ResourceBalanceYear)*AQ28)/$D28)))</f>
        <v/>
      </c>
      <c r="AU28" s="114" t="str" cm="1">
        <f t="array" aca="1" ref="AU28" ca="1">IF(LEN($K28)=0,"",IF($C28&gt;ResourceBalanceYear,AR28,IF(SUM($C28:$D28)&lt;ResourceBalanceYear,Y28,((ResourceBalanceYear-$C28)*Y28+(SUM($C28:$D28)-ResourceBalanceYear)*AR28)/$D28)))</f>
        <v/>
      </c>
      <c r="AV28" s="136" t="str" cm="1">
        <f t="array" aca="1" ref="AV28" ca="1">IFERROR(IF(LEN($K28)=0,"",IF(AND(ResourceBalanceYear&lt;&gt;'Water System Inputs'!$E$5,ISERROR(FIND("*",_xlfn.TEXTJOIN(,TRUE,L28:AO28))&gt;0)),"Resource Balance Year has been changed by user",IF(AND(ResourceBalanceYear='Water System Inputs'!$E$5,FIND("*",_xlfn.TEXTJOIN(,TRUE,L28:AO28))&gt;0),"Marginal Energy calculations contain user overrides",IF(AND(ResourceBalanceYear&lt;&gt;'Water System Inputs'!$E$5,FIND("*",_xlfn.TEXTJOIN(,TRUE,L28:AO28))&gt;0),"Resource Balance Year has been changed by user; Marginal Energy calculations contain user overrides","")))),"")</f>
        <v/>
      </c>
      <c r="AW28" s="6" t="str" cm="1">
        <f t="array" aca="1" ref="AW28" ca="1">IFERROR(IF(LEN($K28)=0,"",IF(ResourceBalanceYear&lt;&gt;'Water System Inputs'!$E$5,"Resource Balance Year has been changed by user","")),"")</f>
        <v/>
      </c>
      <c r="AX28" s="6" t="str">
        <f t="shared" ca="1" si="6"/>
        <v/>
      </c>
      <c r="AY28" s="6" t="str">
        <f t="shared" ca="1" si="7"/>
        <v/>
      </c>
    </row>
    <row r="29" spans="1:51" x14ac:dyDescent="0.25">
      <c r="A29" s="85" t="str" cm="1">
        <f t="array" aca="1" ref="A29" ca="1">IF(ISBLANK(INDIRECT("'Measure Inputs'!C"&amp;ROW()+8)),"",INDIRECT("'Measure Inputs'!C"&amp;ROW()+8))</f>
        <v/>
      </c>
      <c r="B29" s="85" t="str" cm="1">
        <f t="array" aca="1" ref="B29" ca="1">IF(ISBLANK(INDIRECT("'Measure Inputs'!D"&amp;ROW()+8)),"",INDIRECT("'Measure Inputs'!D"&amp;ROW()+8))</f>
        <v/>
      </c>
      <c r="C29" s="85" t="str" cm="1">
        <f t="array" aca="1" ref="C29" ca="1">IF(ISBLANK(INDIRECT("'Measure Inputs'!F"&amp;ROW()+8)),"",INDIRECT("'Measure Inputs'!F"&amp;ROW()+8))</f>
        <v/>
      </c>
      <c r="D29" s="114" t="str" cm="1">
        <f t="array" aca="1" ref="D29" ca="1">IF(ISBLANK(INDIRECT("'Measure Inputs'!G"&amp;ROW()+8)),"",INDIRECT("'Measure Inputs'!G"&amp;ROW()+8))</f>
        <v/>
      </c>
      <c r="E29" s="85" t="str" cm="1">
        <f t="array" aca="1" ref="E29" ca="1">IF(ISBLANK(INDIRECT("'Measure Inputs'!H"&amp;ROW()+8)),"",INDIRECT("'Measure Inputs'!H"&amp;ROW()+8))</f>
        <v/>
      </c>
      <c r="F29" s="85" t="str" cm="1">
        <f t="array" aca="1" ref="F29" ca="1">IF(ISBLANK(INDIRECT("'Measure Inputs'!I"&amp;ROW()+8)),"",INDIRECT("'Measure Inputs'!I"&amp;ROW()+8))</f>
        <v/>
      </c>
      <c r="G29" s="114" t="str" cm="1">
        <f t="array" aca="1" ref="G29" ca="1">IF(ISBLANK(INDIRECT("'Measure Inputs'!J"&amp;ROW()+8)),"",INDIRECT("'Measure Inputs'!J"&amp;ROW()+8))</f>
        <v/>
      </c>
      <c r="H29" s="85" t="str" cm="1">
        <f t="array" aca="1" ref="H29" ca="1">IF(ISBLANK(INDIRECT("'Measure Inputs'!K"&amp;ROW()+8)),"",INDIRECT("'Measure Inputs'!K"&amp;ROW()+8))</f>
        <v/>
      </c>
      <c r="I29" s="114" t="str" cm="1">
        <f t="array" aca="1" ref="I29" ca="1">IF(ISBLANK(INDIRECT("'Measure Inputs'!L"&amp;ROW()+8)),"",INDIRECT("'Measure Inputs'!L"&amp;ROW()+8))</f>
        <v/>
      </c>
      <c r="J29" s="114" t="str">
        <f ca="1">IF(LEN(I29)=0,"",I29*'Default Values'!$B$91)</f>
        <v/>
      </c>
      <c r="K29" s="85" t="str" cm="1">
        <f t="array" aca="1" ref="K29" ca="1">IF(ISBLANK(INDIRECT("'Measure Inputs'!E"&amp;ROW()+8)),"",INDIRECT("'Measure Inputs'!E"&amp;ROW()+8))</f>
        <v/>
      </c>
      <c r="L29" s="85" t="str">
        <f ca="1">IF(LEN($K29)=0,"",OFFSET(INDEX('Water System Inputs'!$L:$L,MATCH($K29,'Water System Inputs'!$E:$E,0)),2,0))</f>
        <v/>
      </c>
      <c r="M29" s="114" t="str" cm="1">
        <f t="array" aca="1" ref="M29" ca="1">IF(LEN($K29)=0,"",INDEX('Historical Mix'!$H$17:$H$217,MATCH(1,('Historical Mix'!$A$17:$A$217=Calculations!$E29)*('Historical Mix'!$B$17:$B$217=Calculations!$K29),0)))</f>
        <v/>
      </c>
      <c r="N29" s="114" t="str" cm="1">
        <f t="array" aca="1" ref="N29" ca="1">IF(LEN($K29)=0,"",INDEX('Historical Mix'!$I$17:$I$217,MATCH(1,('Historical Mix'!$A$17:$A$217=Calculations!$E29)*('Historical Mix'!$B$17:$B$217=Calculations!$K29),0)))</f>
        <v/>
      </c>
      <c r="O29" s="114" t="str" cm="1">
        <f t="array" aca="1" ref="O29" ca="1">IF(LEN($K29)=0,"",INDEX('Historical Mix'!$M$17:$M$217,MATCH(1,('Historical Mix'!$A$17:$A$217=Calculations!$E29)*('Historical Mix'!$B$17:$B$217=Calculations!$K29),0)))</f>
        <v/>
      </c>
      <c r="P29" s="114" t="str" cm="1">
        <f t="array" aca="1" ref="P29" ca="1">IF(LEN($K29)=0,"",INDEX('Historical Mix'!$N$17:$N$217,MATCH(1,('Historical Mix'!$A$17:$A$217=Calculations!$E29)*('Historical Mix'!$B$17:$B$217=Calculations!$K29),0)))</f>
        <v/>
      </c>
      <c r="Q29" s="114" t="str" cm="1">
        <f t="array" aca="1" ref="Q29" ca="1">IF(LEN($K29)=0,"",INDEX('Historical Mix'!$S$17:$S$217,MATCH(1,('Historical Mix'!$A$17:$A$217=Calculations!$E29)*('Historical Mix'!$B$17:$B$217=Calculations!$K29),0)))</f>
        <v/>
      </c>
      <c r="R29" s="114" t="str" cm="1">
        <f t="array" aca="1" ref="R29" ca="1">IF(LEN($K29)=0,"",INDEX('Historical Mix'!$T$17:$T$217,MATCH(1,('Historical Mix'!$A$17:$A$217=Calculations!$E29)*('Historical Mix'!$B$17:$B$217=Calculations!$K29),0)))</f>
        <v/>
      </c>
      <c r="S29" s="114" t="str" cm="1">
        <f t="array" aca="1" ref="S29" ca="1">IF(LEN($K29)=0,"",IF(OR(F29="System Leaks",AND(E29="Urban",F29="Outdoor")),0,INDEX('Historical Mix'!$X$17:$X$217,MATCH(1,('Historical Mix'!$A$17:$A$217=Calculations!$E29)*('Historical Mix'!$B$17:$B$217=Calculations!$K29),0))))</f>
        <v/>
      </c>
      <c r="T29" s="114" t="str" cm="1">
        <f t="array" aca="1" ref="T29" ca="1">IF(LEN($K29)=0,"",IF(OR(F29="System Leaks",AND(E29="Urban",F29="Outdoor")),0,INDEX('Historical Mix'!$Y$17:$Y$217,MATCH(1,('Historical Mix'!$A$17:$A$217=Calculations!$E29)*('Historical Mix'!$B$17:$B$217=Calculations!$K29),0))))</f>
        <v/>
      </c>
      <c r="U29" s="114" t="str" cm="1">
        <f t="array" aca="1" ref="U29" ca="1">IF(LEN($K29)=0,"",IF(OR(F29="System Leaks",AND(E29="Urban",F29="Outdoor")),0,INDEX('Historical Mix'!$AC$17:$AC$217,MATCH(1,('Historical Mix'!$A$17:$A$217=Calculations!$E29)*('Historical Mix'!$B$17:$B$217=Calculations!$K29),0))))</f>
        <v/>
      </c>
      <c r="V29" s="114" t="str" cm="1">
        <f t="array" aca="1" ref="V29" ca="1">IF(LEN($K29)=0,"",IF(OR(F29="System Leaks",AND(E29="Urban",F29="Outdoor")),0,INDEX('Historical Mix'!$AD$17:$AD$217,MATCH(1,('Historical Mix'!$A$17:$A$217=Calculations!$E29)*('Historical Mix'!$B$17:$B$217=Calculations!$K29),0))))</f>
        <v/>
      </c>
      <c r="W29" s="114" t="str">
        <f t="shared" ca="1" si="0"/>
        <v/>
      </c>
      <c r="X29" s="114" t="str">
        <f t="shared" ca="1" si="1"/>
        <v/>
      </c>
      <c r="Y29" s="114" t="str">
        <f t="shared" ca="1" si="2"/>
        <v/>
      </c>
      <c r="Z29" s="85" t="str" cm="1">
        <f t="array" aca="1" ref="Z29" ca="1">IF(LEN($K29)=0,"",INDEX('Water System Inputs'!$L$1:$L$250,MATCH(1,('Water System Inputs'!$A$1:$A$250=Calculations!$K29)*('Water System Inputs'!$B$1:$B$250=SUBSTITUTE(Calculations!$L29,"*",""))*('Water System Inputs'!$C$1:$C$250=Calculations!$E29)*('Water System Inputs'!$D$1:$D$250=Calculations!Z$3),0)))</f>
        <v/>
      </c>
      <c r="AA29" s="113" t="str" cm="1">
        <f t="array" aca="1" ref="AA29" ca="1">IF(LEN($K29)=0,"",INDEX('Water System Inputs'!$N$1:$N$250,MATCH(1,('Water System Inputs'!$A$1:$A$250=Calculations!$K29)*('Water System Inputs'!$B$1:$B$250=SUBSTITUTE(Calculations!$L29,"*",""))*('Water System Inputs'!$C$1:$C$250=Calculations!$E29)*('Water System Inputs'!$L$1:$L$250=Z29),0)))</f>
        <v/>
      </c>
      <c r="AB29" s="113" t="str" cm="1">
        <f t="array" aca="1" ref="AB29" ca="1">IF(LEN($K29)=0,"",INDEX('Water System Inputs'!$M$1:$M$250,MATCH(1,('Water System Inputs'!$A$1:$A$250=Calculations!$K29)*('Water System Inputs'!$B$1:$B$250=SUBSTITUTE(Calculations!$L29,"*",""))*('Water System Inputs'!$C$1:$C$250=Calculations!$E29)*('Water System Inputs'!$L$1:$L$250=Z29),0)))</f>
        <v/>
      </c>
      <c r="AC29" s="85" t="str" cm="1">
        <f t="array" aca="1" ref="AC29" ca="1">IF(LEN($K29)=0,"",INDEX('Water System Inputs'!$L$1:$L$250,MATCH(1,('Water System Inputs'!$A$1:$A$250=Calculations!$K29)*('Water System Inputs'!$B$1:$B$250=SUBSTITUTE(Calculations!$L29,"*",""))*('Water System Inputs'!$C$1:$C$250=Calculations!$E29)*('Water System Inputs'!$D$1:$D$250=Calculations!AC$3),0)))</f>
        <v/>
      </c>
      <c r="AD29" s="113" t="str" cm="1">
        <f t="array" aca="1" ref="AD29" ca="1">IF(LEN($K29)=0,"",INDEX('Water System Inputs'!$N$1:$N$250,MATCH(1,('Water System Inputs'!$A$1:$A$250=Calculations!$K29)*('Water System Inputs'!$B$1:$B$250=SUBSTITUTE(Calculations!$L29,"*",""))*('Water System Inputs'!$C$1:$C$250=Calculations!$E29)*('Water System Inputs'!$L$1:$L$250=AC29),0)))</f>
        <v/>
      </c>
      <c r="AE29" s="113" t="str" cm="1">
        <f t="array" aca="1" ref="AE29" ca="1">IF(LEN($K29)=0,"",INDEX('Water System Inputs'!$M$1:$M$250,MATCH(1,('Water System Inputs'!$A$1:$A$250=Calculations!$K29)*('Water System Inputs'!$B$1:$B$250=SUBSTITUTE(Calculations!$L29,"*",""))*('Water System Inputs'!$C$1:$C$250=Calculations!$E29)*('Water System Inputs'!$L$1:$L$250=AC29),0)))</f>
        <v/>
      </c>
      <c r="AF29" s="85" t="str" cm="1">
        <f t="array" aca="1" ref="AF29" ca="1">IF(LEN($K29)=0,"",INDEX('Water System Inputs'!$L$1:$L$250,MATCH(1,('Water System Inputs'!$A$1:$A$250=Calculations!$K29)*('Water System Inputs'!$B$1:$B$250=SUBSTITUTE(Calculations!$L29,"*",""))*('Water System Inputs'!$C$1:$C$250=Calculations!$E29)*('Water System Inputs'!$D$1:$D$250=Calculations!AF$3),0)))</f>
        <v/>
      </c>
      <c r="AG29" s="85" t="str" cm="1">
        <f t="array" aca="1" ref="AG29" ca="1">IF(OR(LEN($K29)=0,AF29&lt;&gt;"Urban Potable Distribution"),"",INDEX('Water System Inputs'!$L$1:$L$250,MATCH(1,('Water System Inputs'!$A$1:$A$250=Calculations!$K29)*('Water System Inputs'!$B$1:$B$250=SUBSTITUTE(Calculations!$L29,"*",""))*('Water System Inputs'!$C$1:$C$250=Calculations!$E29)*('Water System Inputs'!$D$1:$D$250=Calculations!AG$3),0)))</f>
        <v/>
      </c>
      <c r="AH29" s="113" t="str" cm="1">
        <f t="array" aca="1" ref="AH29" ca="1">IF(LEN($K29)=0,"",INDEX('Water System Inputs'!$N$1:$N$250,MATCH(1,('Water System Inputs'!$A$1:$A$250=Calculations!$K29)*('Water System Inputs'!$B$1:$B$250=SUBSTITUTE(Calculations!$L29,"*",""))*('Water System Inputs'!$C$1:$C$250=Calculations!$E29)*('Water System Inputs'!$L$1:$L$250=AF29),0)))</f>
        <v/>
      </c>
      <c r="AI29" s="113" t="str" cm="1">
        <f t="array" aca="1" ref="AI29" ca="1">IF(LEN($K29)=0,"",INDEX('Water System Inputs'!$M$1:$M$250,MATCH(1,('Water System Inputs'!$A$1:$A$250=Calculations!$K29)*('Water System Inputs'!$B$1:$B$250=SUBSTITUTE(Calculations!$L29,"*",""))*('Water System Inputs'!$C$1:$C$250=Calculations!$E29)*('Water System Inputs'!$L$1:$L$250=AF29),0)))</f>
        <v/>
      </c>
      <c r="AJ29" s="85" t="str" cm="1">
        <f t="array" aca="1" ref="AJ29" ca="1">IF(LEN($K29)=0,"",IF(OR(F29="System Leaks",AND(E29="Urban",F29="Outdoor")),"None",INDEX('Water System Inputs'!$L$1:$L$250,MATCH(1,('Water System Inputs'!$A$1:$A$250=Calculations!$K29)*('Water System Inputs'!$B$1:$B$250=SUBSTITUTE(Calculations!$L29,"*",""))*('Water System Inputs'!$C$1:$C$250=Calculations!$E29)*('Water System Inputs'!$D$1:$D$250=Calculations!AJ$3),0))))</f>
        <v/>
      </c>
      <c r="AK29" s="113" t="str" cm="1">
        <f t="array" aca="1" ref="AK29" ca="1">IF(LEN($K29)=0,"",IF(AJ29="None",0,INDEX('Water System Inputs'!$N$1:$N$250,MATCH(1,('Water System Inputs'!$A$1:$A$250=Calculations!$K29)*('Water System Inputs'!$B$1:$B$250=SUBSTITUTE(Calculations!$L29,"*",""))*('Water System Inputs'!$C$1:$C$250=Calculations!$E29)*('Water System Inputs'!$L$1:$L$250=AJ29),0))))</f>
        <v/>
      </c>
      <c r="AL29" s="113" t="str" cm="1">
        <f t="array" aca="1" ref="AL29" ca="1">IF(LEN($K29)=0,"",IF(AJ29="None",0,INDEX('Water System Inputs'!$M$1:$M$250,MATCH(1,('Water System Inputs'!$A$1:$A$250=Calculations!$K29)*('Water System Inputs'!$B$1:$B$250=SUBSTITUTE(Calculations!$L29,"*",""))*('Water System Inputs'!$C$1:$C$250=Calculations!$E29)*('Water System Inputs'!$L$1:$L$250=AJ29),0))))</f>
        <v/>
      </c>
      <c r="AM29" s="85" t="str" cm="1">
        <f t="array" aca="1" ref="AM29" ca="1">IF(LEN($K29)=0,"",IF(OR(F29="System Leaks",AND(E29="Urban",F29="Outdoor")),"None",INDEX('Water System Inputs'!$L$1:$L$250,MATCH(1,('Water System Inputs'!$A$1:$A$250=Calculations!$K29)*('Water System Inputs'!$B$1:$B$250=SUBSTITUTE(Calculations!$L29,"*",""))*('Water System Inputs'!$C$1:$C$250=Calculations!$E29)*('Water System Inputs'!$D$1:$D$250=Calculations!AM$3),0))))</f>
        <v/>
      </c>
      <c r="AN29" s="113" t="str" cm="1">
        <f t="array" aca="1" ref="AN29" ca="1">IF(LEN($K29)=0,"",IF(AM29="None",0,INDEX('Water System Inputs'!$N$1:$N$250,MATCH(1,('Water System Inputs'!$A$1:$A$250=Calculations!$K29)*('Water System Inputs'!$B$1:$B$250=SUBSTITUTE(Calculations!$L29,"*",""))*('Water System Inputs'!$C$1:$C$250=Calculations!$E29)*('Water System Inputs'!$L$1:$L$250=AM29),0))))</f>
        <v/>
      </c>
      <c r="AO29" s="113" t="str" cm="1">
        <f t="array" aca="1" ref="AO29" ca="1">IF(LEN($K29)=0,"",IF(AM29="None",0,INDEX('Water System Inputs'!$M$1:$M$250,MATCH(1,('Water System Inputs'!$A$1:$A$250=Calculations!$K29)*('Water System Inputs'!$B$1:$B$250=SUBSTITUTE(Calculations!$L29,"*",""))*('Water System Inputs'!$C$1:$C$250=Calculations!$E29)*('Water System Inputs'!$L$1:$L$250=AM29),0))))</f>
        <v/>
      </c>
      <c r="AP29" s="114" t="str">
        <f t="shared" ca="1" si="3"/>
        <v/>
      </c>
      <c r="AQ29" s="114" t="str">
        <f t="shared" ca="1" si="4"/>
        <v/>
      </c>
      <c r="AR29" s="114" t="str">
        <f t="shared" ca="1" si="5"/>
        <v/>
      </c>
      <c r="AS29" s="114" t="str" cm="1">
        <f t="array" aca="1" ref="AS29" ca="1">IF(LEN($K29)=0,"",IF($C29&gt;ResourceBalanceYear,AP29,IF(SUM($C29:$D29)&lt;ResourceBalanceYear,W29,((ResourceBalanceYear-$C29)*W29+(SUM($C29:$D29)-ResourceBalanceYear)*AP29)/$D29)))</f>
        <v/>
      </c>
      <c r="AT29" s="114" t="str" cm="1">
        <f t="array" aca="1" ref="AT29" ca="1">IF(LEN($K29)=0,"",IF($C29&gt;ResourceBalanceYear,AQ29,IF(SUM($C29:$D29)&lt;ResourceBalanceYear,X29,((ResourceBalanceYear-$C29)*X29+(SUM($C29:$D29)-ResourceBalanceYear)*AQ29)/$D29)))</f>
        <v/>
      </c>
      <c r="AU29" s="114" t="str" cm="1">
        <f t="array" aca="1" ref="AU29" ca="1">IF(LEN($K29)=0,"",IF($C29&gt;ResourceBalanceYear,AR29,IF(SUM($C29:$D29)&lt;ResourceBalanceYear,Y29,((ResourceBalanceYear-$C29)*Y29+(SUM($C29:$D29)-ResourceBalanceYear)*AR29)/$D29)))</f>
        <v/>
      </c>
      <c r="AV29" s="136" t="str" cm="1">
        <f t="array" aca="1" ref="AV29" ca="1">IFERROR(IF(LEN($K29)=0,"",IF(AND(ResourceBalanceYear&lt;&gt;'Water System Inputs'!$E$5,ISERROR(FIND("*",_xlfn.TEXTJOIN(,TRUE,L29:AO29))&gt;0)),"Resource Balance Year has been changed by user",IF(AND(ResourceBalanceYear='Water System Inputs'!$E$5,FIND("*",_xlfn.TEXTJOIN(,TRUE,L29:AO29))&gt;0),"Marginal Energy calculations contain user overrides",IF(AND(ResourceBalanceYear&lt;&gt;'Water System Inputs'!$E$5,FIND("*",_xlfn.TEXTJOIN(,TRUE,L29:AO29))&gt;0),"Resource Balance Year has been changed by user; Marginal Energy calculations contain user overrides","")))),"")</f>
        <v/>
      </c>
      <c r="AW29" s="6" t="str" cm="1">
        <f t="array" aca="1" ref="AW29" ca="1">IFERROR(IF(LEN($K29)=0,"",IF(ResourceBalanceYear&lt;&gt;'Water System Inputs'!$E$5,"Resource Balance Year has been changed by user","")),"")</f>
        <v/>
      </c>
      <c r="AX29" s="6" t="str">
        <f t="shared" ca="1" si="6"/>
        <v/>
      </c>
      <c r="AY29" s="6" t="str">
        <f t="shared" ca="1" si="7"/>
        <v/>
      </c>
    </row>
    <row r="30" spans="1:51" x14ac:dyDescent="0.25">
      <c r="A30" s="85" t="str" cm="1">
        <f t="array" aca="1" ref="A30" ca="1">IF(ISBLANK(INDIRECT("'Measure Inputs'!C"&amp;ROW()+8)),"",INDIRECT("'Measure Inputs'!C"&amp;ROW()+8))</f>
        <v/>
      </c>
      <c r="B30" s="85" t="str" cm="1">
        <f t="array" aca="1" ref="B30" ca="1">IF(ISBLANK(INDIRECT("'Measure Inputs'!D"&amp;ROW()+8)),"",INDIRECT("'Measure Inputs'!D"&amp;ROW()+8))</f>
        <v/>
      </c>
      <c r="C30" s="85" t="str" cm="1">
        <f t="array" aca="1" ref="C30" ca="1">IF(ISBLANK(INDIRECT("'Measure Inputs'!F"&amp;ROW()+8)),"",INDIRECT("'Measure Inputs'!F"&amp;ROW()+8))</f>
        <v/>
      </c>
      <c r="D30" s="114" t="str" cm="1">
        <f t="array" aca="1" ref="D30" ca="1">IF(ISBLANK(INDIRECT("'Measure Inputs'!G"&amp;ROW()+8)),"",INDIRECT("'Measure Inputs'!G"&amp;ROW()+8))</f>
        <v/>
      </c>
      <c r="E30" s="85" t="str" cm="1">
        <f t="array" aca="1" ref="E30" ca="1">IF(ISBLANK(INDIRECT("'Measure Inputs'!H"&amp;ROW()+8)),"",INDIRECT("'Measure Inputs'!H"&amp;ROW()+8))</f>
        <v/>
      </c>
      <c r="F30" s="85" t="str" cm="1">
        <f t="array" aca="1" ref="F30" ca="1">IF(ISBLANK(INDIRECT("'Measure Inputs'!I"&amp;ROW()+8)),"",INDIRECT("'Measure Inputs'!I"&amp;ROW()+8))</f>
        <v/>
      </c>
      <c r="G30" s="114" t="str" cm="1">
        <f t="array" aca="1" ref="G30" ca="1">IF(ISBLANK(INDIRECT("'Measure Inputs'!J"&amp;ROW()+8)),"",INDIRECT("'Measure Inputs'!J"&amp;ROW()+8))</f>
        <v/>
      </c>
      <c r="H30" s="85" t="str" cm="1">
        <f t="array" aca="1" ref="H30" ca="1">IF(ISBLANK(INDIRECT("'Measure Inputs'!K"&amp;ROW()+8)),"",INDIRECT("'Measure Inputs'!K"&amp;ROW()+8))</f>
        <v/>
      </c>
      <c r="I30" s="114" t="str" cm="1">
        <f t="array" aca="1" ref="I30" ca="1">IF(ISBLANK(INDIRECT("'Measure Inputs'!L"&amp;ROW()+8)),"",INDIRECT("'Measure Inputs'!L"&amp;ROW()+8))</f>
        <v/>
      </c>
      <c r="J30" s="114" t="str">
        <f ca="1">IF(LEN(I30)=0,"",I30*'Default Values'!$B$91)</f>
        <v/>
      </c>
      <c r="K30" s="85" t="str" cm="1">
        <f t="array" aca="1" ref="K30" ca="1">IF(ISBLANK(INDIRECT("'Measure Inputs'!E"&amp;ROW()+8)),"",INDIRECT("'Measure Inputs'!E"&amp;ROW()+8))</f>
        <v/>
      </c>
      <c r="L30" s="85" t="str">
        <f ca="1">IF(LEN($K30)=0,"",OFFSET(INDEX('Water System Inputs'!$L:$L,MATCH($K30,'Water System Inputs'!$E:$E,0)),2,0))</f>
        <v/>
      </c>
      <c r="M30" s="114" t="str" cm="1">
        <f t="array" aca="1" ref="M30" ca="1">IF(LEN($K30)=0,"",INDEX('Historical Mix'!$H$17:$H$217,MATCH(1,('Historical Mix'!$A$17:$A$217=Calculations!$E30)*('Historical Mix'!$B$17:$B$217=Calculations!$K30),0)))</f>
        <v/>
      </c>
      <c r="N30" s="114" t="str" cm="1">
        <f t="array" aca="1" ref="N30" ca="1">IF(LEN($K30)=0,"",INDEX('Historical Mix'!$I$17:$I$217,MATCH(1,('Historical Mix'!$A$17:$A$217=Calculations!$E30)*('Historical Mix'!$B$17:$B$217=Calculations!$K30),0)))</f>
        <v/>
      </c>
      <c r="O30" s="114" t="str" cm="1">
        <f t="array" aca="1" ref="O30" ca="1">IF(LEN($K30)=0,"",INDEX('Historical Mix'!$M$17:$M$217,MATCH(1,('Historical Mix'!$A$17:$A$217=Calculations!$E30)*('Historical Mix'!$B$17:$B$217=Calculations!$K30),0)))</f>
        <v/>
      </c>
      <c r="P30" s="114" t="str" cm="1">
        <f t="array" aca="1" ref="P30" ca="1">IF(LEN($K30)=0,"",INDEX('Historical Mix'!$N$17:$N$217,MATCH(1,('Historical Mix'!$A$17:$A$217=Calculations!$E30)*('Historical Mix'!$B$17:$B$217=Calculations!$K30),0)))</f>
        <v/>
      </c>
      <c r="Q30" s="114" t="str" cm="1">
        <f t="array" aca="1" ref="Q30" ca="1">IF(LEN($K30)=0,"",INDEX('Historical Mix'!$S$17:$S$217,MATCH(1,('Historical Mix'!$A$17:$A$217=Calculations!$E30)*('Historical Mix'!$B$17:$B$217=Calculations!$K30),0)))</f>
        <v/>
      </c>
      <c r="R30" s="114" t="str" cm="1">
        <f t="array" aca="1" ref="R30" ca="1">IF(LEN($K30)=0,"",INDEX('Historical Mix'!$T$17:$T$217,MATCH(1,('Historical Mix'!$A$17:$A$217=Calculations!$E30)*('Historical Mix'!$B$17:$B$217=Calculations!$K30),0)))</f>
        <v/>
      </c>
      <c r="S30" s="114" t="str" cm="1">
        <f t="array" aca="1" ref="S30" ca="1">IF(LEN($K30)=0,"",IF(OR(F30="System Leaks",AND(E30="Urban",F30="Outdoor")),0,INDEX('Historical Mix'!$X$17:$X$217,MATCH(1,('Historical Mix'!$A$17:$A$217=Calculations!$E30)*('Historical Mix'!$B$17:$B$217=Calculations!$K30),0))))</f>
        <v/>
      </c>
      <c r="T30" s="114" t="str" cm="1">
        <f t="array" aca="1" ref="T30" ca="1">IF(LEN($K30)=0,"",IF(OR(F30="System Leaks",AND(E30="Urban",F30="Outdoor")),0,INDEX('Historical Mix'!$Y$17:$Y$217,MATCH(1,('Historical Mix'!$A$17:$A$217=Calculations!$E30)*('Historical Mix'!$B$17:$B$217=Calculations!$K30),0))))</f>
        <v/>
      </c>
      <c r="U30" s="114" t="str" cm="1">
        <f t="array" aca="1" ref="U30" ca="1">IF(LEN($K30)=0,"",IF(OR(F30="System Leaks",AND(E30="Urban",F30="Outdoor")),0,INDEX('Historical Mix'!$AC$17:$AC$217,MATCH(1,('Historical Mix'!$A$17:$A$217=Calculations!$E30)*('Historical Mix'!$B$17:$B$217=Calculations!$K30),0))))</f>
        <v/>
      </c>
      <c r="V30" s="114" t="str" cm="1">
        <f t="array" aca="1" ref="V30" ca="1">IF(LEN($K30)=0,"",IF(OR(F30="System Leaks",AND(E30="Urban",F30="Outdoor")),0,INDEX('Historical Mix'!$AD$17:$AD$217,MATCH(1,('Historical Mix'!$A$17:$A$217=Calculations!$E30)*('Historical Mix'!$B$17:$B$217=Calculations!$K30),0))))</f>
        <v/>
      </c>
      <c r="W30" s="114" t="str">
        <f t="shared" ca="1" si="0"/>
        <v/>
      </c>
      <c r="X30" s="114" t="str">
        <f t="shared" ca="1" si="1"/>
        <v/>
      </c>
      <c r="Y30" s="114" t="str">
        <f t="shared" ca="1" si="2"/>
        <v/>
      </c>
      <c r="Z30" s="85" t="str" cm="1">
        <f t="array" aca="1" ref="Z30" ca="1">IF(LEN($K30)=0,"",INDEX('Water System Inputs'!$L$1:$L$250,MATCH(1,('Water System Inputs'!$A$1:$A$250=Calculations!$K30)*('Water System Inputs'!$B$1:$B$250=SUBSTITUTE(Calculations!$L30,"*",""))*('Water System Inputs'!$C$1:$C$250=Calculations!$E30)*('Water System Inputs'!$D$1:$D$250=Calculations!Z$3),0)))</f>
        <v/>
      </c>
      <c r="AA30" s="113" t="str" cm="1">
        <f t="array" aca="1" ref="AA30" ca="1">IF(LEN($K30)=0,"",INDEX('Water System Inputs'!$N$1:$N$250,MATCH(1,('Water System Inputs'!$A$1:$A$250=Calculations!$K30)*('Water System Inputs'!$B$1:$B$250=SUBSTITUTE(Calculations!$L30,"*",""))*('Water System Inputs'!$C$1:$C$250=Calculations!$E30)*('Water System Inputs'!$L$1:$L$250=Z30),0)))</f>
        <v/>
      </c>
      <c r="AB30" s="113" t="str" cm="1">
        <f t="array" aca="1" ref="AB30" ca="1">IF(LEN($K30)=0,"",INDEX('Water System Inputs'!$M$1:$M$250,MATCH(1,('Water System Inputs'!$A$1:$A$250=Calculations!$K30)*('Water System Inputs'!$B$1:$B$250=SUBSTITUTE(Calculations!$L30,"*",""))*('Water System Inputs'!$C$1:$C$250=Calculations!$E30)*('Water System Inputs'!$L$1:$L$250=Z30),0)))</f>
        <v/>
      </c>
      <c r="AC30" s="85" t="str" cm="1">
        <f t="array" aca="1" ref="AC30" ca="1">IF(LEN($K30)=0,"",INDEX('Water System Inputs'!$L$1:$L$250,MATCH(1,('Water System Inputs'!$A$1:$A$250=Calculations!$K30)*('Water System Inputs'!$B$1:$B$250=SUBSTITUTE(Calculations!$L30,"*",""))*('Water System Inputs'!$C$1:$C$250=Calculations!$E30)*('Water System Inputs'!$D$1:$D$250=Calculations!AC$3),0)))</f>
        <v/>
      </c>
      <c r="AD30" s="113" t="str" cm="1">
        <f t="array" aca="1" ref="AD30" ca="1">IF(LEN($K30)=0,"",INDEX('Water System Inputs'!$N$1:$N$250,MATCH(1,('Water System Inputs'!$A$1:$A$250=Calculations!$K30)*('Water System Inputs'!$B$1:$B$250=SUBSTITUTE(Calculations!$L30,"*",""))*('Water System Inputs'!$C$1:$C$250=Calculations!$E30)*('Water System Inputs'!$L$1:$L$250=AC30),0)))</f>
        <v/>
      </c>
      <c r="AE30" s="113" t="str" cm="1">
        <f t="array" aca="1" ref="AE30" ca="1">IF(LEN($K30)=0,"",INDEX('Water System Inputs'!$M$1:$M$250,MATCH(1,('Water System Inputs'!$A$1:$A$250=Calculations!$K30)*('Water System Inputs'!$B$1:$B$250=SUBSTITUTE(Calculations!$L30,"*",""))*('Water System Inputs'!$C$1:$C$250=Calculations!$E30)*('Water System Inputs'!$L$1:$L$250=AC30),0)))</f>
        <v/>
      </c>
      <c r="AF30" s="85" t="str" cm="1">
        <f t="array" aca="1" ref="AF30" ca="1">IF(LEN($K30)=0,"",INDEX('Water System Inputs'!$L$1:$L$250,MATCH(1,('Water System Inputs'!$A$1:$A$250=Calculations!$K30)*('Water System Inputs'!$B$1:$B$250=SUBSTITUTE(Calculations!$L30,"*",""))*('Water System Inputs'!$C$1:$C$250=Calculations!$E30)*('Water System Inputs'!$D$1:$D$250=Calculations!AF$3),0)))</f>
        <v/>
      </c>
      <c r="AG30" s="85" t="str" cm="1">
        <f t="array" aca="1" ref="AG30" ca="1">IF(OR(LEN($K30)=0,AF30&lt;&gt;"Urban Potable Distribution"),"",INDEX('Water System Inputs'!$L$1:$L$250,MATCH(1,('Water System Inputs'!$A$1:$A$250=Calculations!$K30)*('Water System Inputs'!$B$1:$B$250=SUBSTITUTE(Calculations!$L30,"*",""))*('Water System Inputs'!$C$1:$C$250=Calculations!$E30)*('Water System Inputs'!$D$1:$D$250=Calculations!AG$3),0)))</f>
        <v/>
      </c>
      <c r="AH30" s="113" t="str" cm="1">
        <f t="array" aca="1" ref="AH30" ca="1">IF(LEN($K30)=0,"",INDEX('Water System Inputs'!$N$1:$N$250,MATCH(1,('Water System Inputs'!$A$1:$A$250=Calculations!$K30)*('Water System Inputs'!$B$1:$B$250=SUBSTITUTE(Calculations!$L30,"*",""))*('Water System Inputs'!$C$1:$C$250=Calculations!$E30)*('Water System Inputs'!$L$1:$L$250=AF30),0)))</f>
        <v/>
      </c>
      <c r="AI30" s="113" t="str" cm="1">
        <f t="array" aca="1" ref="AI30" ca="1">IF(LEN($K30)=0,"",INDEX('Water System Inputs'!$M$1:$M$250,MATCH(1,('Water System Inputs'!$A$1:$A$250=Calculations!$K30)*('Water System Inputs'!$B$1:$B$250=SUBSTITUTE(Calculations!$L30,"*",""))*('Water System Inputs'!$C$1:$C$250=Calculations!$E30)*('Water System Inputs'!$L$1:$L$250=AF30),0)))</f>
        <v/>
      </c>
      <c r="AJ30" s="85" t="str" cm="1">
        <f t="array" aca="1" ref="AJ30" ca="1">IF(LEN($K30)=0,"",IF(OR(F30="System Leaks",AND(E30="Urban",F30="Outdoor")),"None",INDEX('Water System Inputs'!$L$1:$L$250,MATCH(1,('Water System Inputs'!$A$1:$A$250=Calculations!$K30)*('Water System Inputs'!$B$1:$B$250=SUBSTITUTE(Calculations!$L30,"*",""))*('Water System Inputs'!$C$1:$C$250=Calculations!$E30)*('Water System Inputs'!$D$1:$D$250=Calculations!AJ$3),0))))</f>
        <v/>
      </c>
      <c r="AK30" s="113" t="str" cm="1">
        <f t="array" aca="1" ref="AK30" ca="1">IF(LEN($K30)=0,"",IF(AJ30="None",0,INDEX('Water System Inputs'!$N$1:$N$250,MATCH(1,('Water System Inputs'!$A$1:$A$250=Calculations!$K30)*('Water System Inputs'!$B$1:$B$250=SUBSTITUTE(Calculations!$L30,"*",""))*('Water System Inputs'!$C$1:$C$250=Calculations!$E30)*('Water System Inputs'!$L$1:$L$250=AJ30),0))))</f>
        <v/>
      </c>
      <c r="AL30" s="113" t="str" cm="1">
        <f t="array" aca="1" ref="AL30" ca="1">IF(LEN($K30)=0,"",IF(AJ30="None",0,INDEX('Water System Inputs'!$M$1:$M$250,MATCH(1,('Water System Inputs'!$A$1:$A$250=Calculations!$K30)*('Water System Inputs'!$B$1:$B$250=SUBSTITUTE(Calculations!$L30,"*",""))*('Water System Inputs'!$C$1:$C$250=Calculations!$E30)*('Water System Inputs'!$L$1:$L$250=AJ30),0))))</f>
        <v/>
      </c>
      <c r="AM30" s="85" t="str" cm="1">
        <f t="array" aca="1" ref="AM30" ca="1">IF(LEN($K30)=0,"",IF(OR(F30="System Leaks",AND(E30="Urban",F30="Outdoor")),"None",INDEX('Water System Inputs'!$L$1:$L$250,MATCH(1,('Water System Inputs'!$A$1:$A$250=Calculations!$K30)*('Water System Inputs'!$B$1:$B$250=SUBSTITUTE(Calculations!$L30,"*",""))*('Water System Inputs'!$C$1:$C$250=Calculations!$E30)*('Water System Inputs'!$D$1:$D$250=Calculations!AM$3),0))))</f>
        <v/>
      </c>
      <c r="AN30" s="113" t="str" cm="1">
        <f t="array" aca="1" ref="AN30" ca="1">IF(LEN($K30)=0,"",IF(AM30="None",0,INDEX('Water System Inputs'!$N$1:$N$250,MATCH(1,('Water System Inputs'!$A$1:$A$250=Calculations!$K30)*('Water System Inputs'!$B$1:$B$250=SUBSTITUTE(Calculations!$L30,"*",""))*('Water System Inputs'!$C$1:$C$250=Calculations!$E30)*('Water System Inputs'!$L$1:$L$250=AM30),0))))</f>
        <v/>
      </c>
      <c r="AO30" s="113" t="str" cm="1">
        <f t="array" aca="1" ref="AO30" ca="1">IF(LEN($K30)=0,"",IF(AM30="None",0,INDEX('Water System Inputs'!$M$1:$M$250,MATCH(1,('Water System Inputs'!$A$1:$A$250=Calculations!$K30)*('Water System Inputs'!$B$1:$B$250=SUBSTITUTE(Calculations!$L30,"*",""))*('Water System Inputs'!$C$1:$C$250=Calculations!$E30)*('Water System Inputs'!$L$1:$L$250=AM30),0))))</f>
        <v/>
      </c>
      <c r="AP30" s="114" t="str">
        <f t="shared" ca="1" si="3"/>
        <v/>
      </c>
      <c r="AQ30" s="114" t="str">
        <f t="shared" ca="1" si="4"/>
        <v/>
      </c>
      <c r="AR30" s="114" t="str">
        <f t="shared" ca="1" si="5"/>
        <v/>
      </c>
      <c r="AS30" s="114" t="str" cm="1">
        <f t="array" aca="1" ref="AS30" ca="1">IF(LEN($K30)=0,"",IF($C30&gt;ResourceBalanceYear,AP30,IF(SUM($C30:$D30)&lt;ResourceBalanceYear,W30,((ResourceBalanceYear-$C30)*W30+(SUM($C30:$D30)-ResourceBalanceYear)*AP30)/$D30)))</f>
        <v/>
      </c>
      <c r="AT30" s="114" t="str" cm="1">
        <f t="array" aca="1" ref="AT30" ca="1">IF(LEN($K30)=0,"",IF($C30&gt;ResourceBalanceYear,AQ30,IF(SUM($C30:$D30)&lt;ResourceBalanceYear,X30,((ResourceBalanceYear-$C30)*X30+(SUM($C30:$D30)-ResourceBalanceYear)*AQ30)/$D30)))</f>
        <v/>
      </c>
      <c r="AU30" s="114" t="str" cm="1">
        <f t="array" aca="1" ref="AU30" ca="1">IF(LEN($K30)=0,"",IF($C30&gt;ResourceBalanceYear,AR30,IF(SUM($C30:$D30)&lt;ResourceBalanceYear,Y30,((ResourceBalanceYear-$C30)*Y30+(SUM($C30:$D30)-ResourceBalanceYear)*AR30)/$D30)))</f>
        <v/>
      </c>
      <c r="AV30" s="136" t="str" cm="1">
        <f t="array" aca="1" ref="AV30" ca="1">IFERROR(IF(LEN($K30)=0,"",IF(AND(ResourceBalanceYear&lt;&gt;'Water System Inputs'!$E$5,ISERROR(FIND("*",_xlfn.TEXTJOIN(,TRUE,L30:AO30))&gt;0)),"Resource Balance Year has been changed by user",IF(AND(ResourceBalanceYear='Water System Inputs'!$E$5,FIND("*",_xlfn.TEXTJOIN(,TRUE,L30:AO30))&gt;0),"Marginal Energy calculations contain user overrides",IF(AND(ResourceBalanceYear&lt;&gt;'Water System Inputs'!$E$5,FIND("*",_xlfn.TEXTJOIN(,TRUE,L30:AO30))&gt;0),"Resource Balance Year has been changed by user; Marginal Energy calculations contain user overrides","")))),"")</f>
        <v/>
      </c>
      <c r="AW30" s="6" t="str" cm="1">
        <f t="array" aca="1" ref="AW30" ca="1">IFERROR(IF(LEN($K30)=0,"",IF(ResourceBalanceYear&lt;&gt;'Water System Inputs'!$E$5,"Resource Balance Year has been changed by user","")),"")</f>
        <v/>
      </c>
      <c r="AX30" s="6" t="str">
        <f t="shared" ca="1" si="6"/>
        <v/>
      </c>
      <c r="AY30" s="6" t="str">
        <f t="shared" ca="1" si="7"/>
        <v/>
      </c>
    </row>
    <row r="31" spans="1:51" x14ac:dyDescent="0.25">
      <c r="A31" s="85" t="str" cm="1">
        <f t="array" aca="1" ref="A31" ca="1">IF(ISBLANK(INDIRECT("'Measure Inputs'!C"&amp;ROW()+8)),"",INDIRECT("'Measure Inputs'!C"&amp;ROW()+8))</f>
        <v/>
      </c>
      <c r="B31" s="85" t="str" cm="1">
        <f t="array" aca="1" ref="B31" ca="1">IF(ISBLANK(INDIRECT("'Measure Inputs'!D"&amp;ROW()+8)),"",INDIRECT("'Measure Inputs'!D"&amp;ROW()+8))</f>
        <v/>
      </c>
      <c r="C31" s="85" t="str" cm="1">
        <f t="array" aca="1" ref="C31" ca="1">IF(ISBLANK(INDIRECT("'Measure Inputs'!F"&amp;ROW()+8)),"",INDIRECT("'Measure Inputs'!F"&amp;ROW()+8))</f>
        <v/>
      </c>
      <c r="D31" s="114" t="str" cm="1">
        <f t="array" aca="1" ref="D31" ca="1">IF(ISBLANK(INDIRECT("'Measure Inputs'!G"&amp;ROW()+8)),"",INDIRECT("'Measure Inputs'!G"&amp;ROW()+8))</f>
        <v/>
      </c>
      <c r="E31" s="85" t="str" cm="1">
        <f t="array" aca="1" ref="E31" ca="1">IF(ISBLANK(INDIRECT("'Measure Inputs'!H"&amp;ROW()+8)),"",INDIRECT("'Measure Inputs'!H"&amp;ROW()+8))</f>
        <v/>
      </c>
      <c r="F31" s="85" t="str" cm="1">
        <f t="array" aca="1" ref="F31" ca="1">IF(ISBLANK(INDIRECT("'Measure Inputs'!I"&amp;ROW()+8)),"",INDIRECT("'Measure Inputs'!I"&amp;ROW()+8))</f>
        <v/>
      </c>
      <c r="G31" s="114" t="str" cm="1">
        <f t="array" aca="1" ref="G31" ca="1">IF(ISBLANK(INDIRECT("'Measure Inputs'!J"&amp;ROW()+8)),"",INDIRECT("'Measure Inputs'!J"&amp;ROW()+8))</f>
        <v/>
      </c>
      <c r="H31" s="85" t="str" cm="1">
        <f t="array" aca="1" ref="H31" ca="1">IF(ISBLANK(INDIRECT("'Measure Inputs'!K"&amp;ROW()+8)),"",INDIRECT("'Measure Inputs'!K"&amp;ROW()+8))</f>
        <v/>
      </c>
      <c r="I31" s="114" t="str" cm="1">
        <f t="array" aca="1" ref="I31" ca="1">IF(ISBLANK(INDIRECT("'Measure Inputs'!L"&amp;ROW()+8)),"",INDIRECT("'Measure Inputs'!L"&amp;ROW()+8))</f>
        <v/>
      </c>
      <c r="J31" s="114" t="str">
        <f ca="1">IF(LEN(I31)=0,"",I31*'Default Values'!$B$91)</f>
        <v/>
      </c>
      <c r="K31" s="85" t="str" cm="1">
        <f t="array" aca="1" ref="K31" ca="1">IF(ISBLANK(INDIRECT("'Measure Inputs'!E"&amp;ROW()+8)),"",INDIRECT("'Measure Inputs'!E"&amp;ROW()+8))</f>
        <v/>
      </c>
      <c r="L31" s="85" t="str">
        <f ca="1">IF(LEN($K31)=0,"",OFFSET(INDEX('Water System Inputs'!$L:$L,MATCH($K31,'Water System Inputs'!$E:$E,0)),2,0))</f>
        <v/>
      </c>
      <c r="M31" s="114" t="str" cm="1">
        <f t="array" aca="1" ref="M31" ca="1">IF(LEN($K31)=0,"",INDEX('Historical Mix'!$H$17:$H$217,MATCH(1,('Historical Mix'!$A$17:$A$217=Calculations!$E31)*('Historical Mix'!$B$17:$B$217=Calculations!$K31),0)))</f>
        <v/>
      </c>
      <c r="N31" s="114" t="str" cm="1">
        <f t="array" aca="1" ref="N31" ca="1">IF(LEN($K31)=0,"",INDEX('Historical Mix'!$I$17:$I$217,MATCH(1,('Historical Mix'!$A$17:$A$217=Calculations!$E31)*('Historical Mix'!$B$17:$B$217=Calculations!$K31),0)))</f>
        <v/>
      </c>
      <c r="O31" s="114" t="str" cm="1">
        <f t="array" aca="1" ref="O31" ca="1">IF(LEN($K31)=0,"",INDEX('Historical Mix'!$M$17:$M$217,MATCH(1,('Historical Mix'!$A$17:$A$217=Calculations!$E31)*('Historical Mix'!$B$17:$B$217=Calculations!$K31),0)))</f>
        <v/>
      </c>
      <c r="P31" s="114" t="str" cm="1">
        <f t="array" aca="1" ref="P31" ca="1">IF(LEN($K31)=0,"",INDEX('Historical Mix'!$N$17:$N$217,MATCH(1,('Historical Mix'!$A$17:$A$217=Calculations!$E31)*('Historical Mix'!$B$17:$B$217=Calculations!$K31),0)))</f>
        <v/>
      </c>
      <c r="Q31" s="114" t="str" cm="1">
        <f t="array" aca="1" ref="Q31" ca="1">IF(LEN($K31)=0,"",INDEX('Historical Mix'!$S$17:$S$217,MATCH(1,('Historical Mix'!$A$17:$A$217=Calculations!$E31)*('Historical Mix'!$B$17:$B$217=Calculations!$K31),0)))</f>
        <v/>
      </c>
      <c r="R31" s="114" t="str" cm="1">
        <f t="array" aca="1" ref="R31" ca="1">IF(LEN($K31)=0,"",INDEX('Historical Mix'!$T$17:$T$217,MATCH(1,('Historical Mix'!$A$17:$A$217=Calculations!$E31)*('Historical Mix'!$B$17:$B$217=Calculations!$K31),0)))</f>
        <v/>
      </c>
      <c r="S31" s="114" t="str" cm="1">
        <f t="array" aca="1" ref="S31" ca="1">IF(LEN($K31)=0,"",IF(OR(F31="System Leaks",AND(E31="Urban",F31="Outdoor")),0,INDEX('Historical Mix'!$X$17:$X$217,MATCH(1,('Historical Mix'!$A$17:$A$217=Calculations!$E31)*('Historical Mix'!$B$17:$B$217=Calculations!$K31),0))))</f>
        <v/>
      </c>
      <c r="T31" s="114" t="str" cm="1">
        <f t="array" aca="1" ref="T31" ca="1">IF(LEN($K31)=0,"",IF(OR(F31="System Leaks",AND(E31="Urban",F31="Outdoor")),0,INDEX('Historical Mix'!$Y$17:$Y$217,MATCH(1,('Historical Mix'!$A$17:$A$217=Calculations!$E31)*('Historical Mix'!$B$17:$B$217=Calculations!$K31),0))))</f>
        <v/>
      </c>
      <c r="U31" s="114" t="str" cm="1">
        <f t="array" aca="1" ref="U31" ca="1">IF(LEN($K31)=0,"",IF(OR(F31="System Leaks",AND(E31="Urban",F31="Outdoor")),0,INDEX('Historical Mix'!$AC$17:$AC$217,MATCH(1,('Historical Mix'!$A$17:$A$217=Calculations!$E31)*('Historical Mix'!$B$17:$B$217=Calculations!$K31),0))))</f>
        <v/>
      </c>
      <c r="V31" s="114" t="str" cm="1">
        <f t="array" aca="1" ref="V31" ca="1">IF(LEN($K31)=0,"",IF(OR(F31="System Leaks",AND(E31="Urban",F31="Outdoor")),0,INDEX('Historical Mix'!$AD$17:$AD$217,MATCH(1,('Historical Mix'!$A$17:$A$217=Calculations!$E31)*('Historical Mix'!$B$17:$B$217=Calculations!$K31),0))))</f>
        <v/>
      </c>
      <c r="W31" s="114" t="str">
        <f t="shared" ca="1" si="0"/>
        <v/>
      </c>
      <c r="X31" s="114" t="str">
        <f t="shared" ca="1" si="1"/>
        <v/>
      </c>
      <c r="Y31" s="114" t="str">
        <f t="shared" ca="1" si="2"/>
        <v/>
      </c>
      <c r="Z31" s="85" t="str" cm="1">
        <f t="array" aca="1" ref="Z31" ca="1">IF(LEN($K31)=0,"",INDEX('Water System Inputs'!$L$1:$L$250,MATCH(1,('Water System Inputs'!$A$1:$A$250=Calculations!$K31)*('Water System Inputs'!$B$1:$B$250=SUBSTITUTE(Calculations!$L31,"*",""))*('Water System Inputs'!$C$1:$C$250=Calculations!$E31)*('Water System Inputs'!$D$1:$D$250=Calculations!Z$3),0)))</f>
        <v/>
      </c>
      <c r="AA31" s="113" t="str" cm="1">
        <f t="array" aca="1" ref="AA31" ca="1">IF(LEN($K31)=0,"",INDEX('Water System Inputs'!$N$1:$N$250,MATCH(1,('Water System Inputs'!$A$1:$A$250=Calculations!$K31)*('Water System Inputs'!$B$1:$B$250=SUBSTITUTE(Calculations!$L31,"*",""))*('Water System Inputs'!$C$1:$C$250=Calculations!$E31)*('Water System Inputs'!$L$1:$L$250=Z31),0)))</f>
        <v/>
      </c>
      <c r="AB31" s="113" t="str" cm="1">
        <f t="array" aca="1" ref="AB31" ca="1">IF(LEN($K31)=0,"",INDEX('Water System Inputs'!$M$1:$M$250,MATCH(1,('Water System Inputs'!$A$1:$A$250=Calculations!$K31)*('Water System Inputs'!$B$1:$B$250=SUBSTITUTE(Calculations!$L31,"*",""))*('Water System Inputs'!$C$1:$C$250=Calculations!$E31)*('Water System Inputs'!$L$1:$L$250=Z31),0)))</f>
        <v/>
      </c>
      <c r="AC31" s="85" t="str" cm="1">
        <f t="array" aca="1" ref="AC31" ca="1">IF(LEN($K31)=0,"",INDEX('Water System Inputs'!$L$1:$L$250,MATCH(1,('Water System Inputs'!$A$1:$A$250=Calculations!$K31)*('Water System Inputs'!$B$1:$B$250=SUBSTITUTE(Calculations!$L31,"*",""))*('Water System Inputs'!$C$1:$C$250=Calculations!$E31)*('Water System Inputs'!$D$1:$D$250=Calculations!AC$3),0)))</f>
        <v/>
      </c>
      <c r="AD31" s="113" t="str" cm="1">
        <f t="array" aca="1" ref="AD31" ca="1">IF(LEN($K31)=0,"",INDEX('Water System Inputs'!$N$1:$N$250,MATCH(1,('Water System Inputs'!$A$1:$A$250=Calculations!$K31)*('Water System Inputs'!$B$1:$B$250=SUBSTITUTE(Calculations!$L31,"*",""))*('Water System Inputs'!$C$1:$C$250=Calculations!$E31)*('Water System Inputs'!$L$1:$L$250=AC31),0)))</f>
        <v/>
      </c>
      <c r="AE31" s="113" t="str" cm="1">
        <f t="array" aca="1" ref="AE31" ca="1">IF(LEN($K31)=0,"",INDEX('Water System Inputs'!$M$1:$M$250,MATCH(1,('Water System Inputs'!$A$1:$A$250=Calculations!$K31)*('Water System Inputs'!$B$1:$B$250=SUBSTITUTE(Calculations!$L31,"*",""))*('Water System Inputs'!$C$1:$C$250=Calculations!$E31)*('Water System Inputs'!$L$1:$L$250=AC31),0)))</f>
        <v/>
      </c>
      <c r="AF31" s="85" t="str" cm="1">
        <f t="array" aca="1" ref="AF31" ca="1">IF(LEN($K31)=0,"",INDEX('Water System Inputs'!$L$1:$L$250,MATCH(1,('Water System Inputs'!$A$1:$A$250=Calculations!$K31)*('Water System Inputs'!$B$1:$B$250=SUBSTITUTE(Calculations!$L31,"*",""))*('Water System Inputs'!$C$1:$C$250=Calculations!$E31)*('Water System Inputs'!$D$1:$D$250=Calculations!AF$3),0)))</f>
        <v/>
      </c>
      <c r="AG31" s="85" t="str" cm="1">
        <f t="array" aca="1" ref="AG31" ca="1">IF(OR(LEN($K31)=0,AF31&lt;&gt;"Urban Potable Distribution"),"",INDEX('Water System Inputs'!$L$1:$L$250,MATCH(1,('Water System Inputs'!$A$1:$A$250=Calculations!$K31)*('Water System Inputs'!$B$1:$B$250=SUBSTITUTE(Calculations!$L31,"*",""))*('Water System Inputs'!$C$1:$C$250=Calculations!$E31)*('Water System Inputs'!$D$1:$D$250=Calculations!AG$3),0)))</f>
        <v/>
      </c>
      <c r="AH31" s="113" t="str" cm="1">
        <f t="array" aca="1" ref="AH31" ca="1">IF(LEN($K31)=0,"",INDEX('Water System Inputs'!$N$1:$N$250,MATCH(1,('Water System Inputs'!$A$1:$A$250=Calculations!$K31)*('Water System Inputs'!$B$1:$B$250=SUBSTITUTE(Calculations!$L31,"*",""))*('Water System Inputs'!$C$1:$C$250=Calculations!$E31)*('Water System Inputs'!$L$1:$L$250=AF31),0)))</f>
        <v/>
      </c>
      <c r="AI31" s="113" t="str" cm="1">
        <f t="array" aca="1" ref="AI31" ca="1">IF(LEN($K31)=0,"",INDEX('Water System Inputs'!$M$1:$M$250,MATCH(1,('Water System Inputs'!$A$1:$A$250=Calculations!$K31)*('Water System Inputs'!$B$1:$B$250=SUBSTITUTE(Calculations!$L31,"*",""))*('Water System Inputs'!$C$1:$C$250=Calculations!$E31)*('Water System Inputs'!$L$1:$L$250=AF31),0)))</f>
        <v/>
      </c>
      <c r="AJ31" s="85" t="str" cm="1">
        <f t="array" aca="1" ref="AJ31" ca="1">IF(LEN($K31)=0,"",IF(OR(F31="System Leaks",AND(E31="Urban",F31="Outdoor")),"None",INDEX('Water System Inputs'!$L$1:$L$250,MATCH(1,('Water System Inputs'!$A$1:$A$250=Calculations!$K31)*('Water System Inputs'!$B$1:$B$250=SUBSTITUTE(Calculations!$L31,"*",""))*('Water System Inputs'!$C$1:$C$250=Calculations!$E31)*('Water System Inputs'!$D$1:$D$250=Calculations!AJ$3),0))))</f>
        <v/>
      </c>
      <c r="AK31" s="113" t="str" cm="1">
        <f t="array" aca="1" ref="AK31" ca="1">IF(LEN($K31)=0,"",IF(AJ31="None",0,INDEX('Water System Inputs'!$N$1:$N$250,MATCH(1,('Water System Inputs'!$A$1:$A$250=Calculations!$K31)*('Water System Inputs'!$B$1:$B$250=SUBSTITUTE(Calculations!$L31,"*",""))*('Water System Inputs'!$C$1:$C$250=Calculations!$E31)*('Water System Inputs'!$L$1:$L$250=AJ31),0))))</f>
        <v/>
      </c>
      <c r="AL31" s="113" t="str" cm="1">
        <f t="array" aca="1" ref="AL31" ca="1">IF(LEN($K31)=0,"",IF(AJ31="None",0,INDEX('Water System Inputs'!$M$1:$M$250,MATCH(1,('Water System Inputs'!$A$1:$A$250=Calculations!$K31)*('Water System Inputs'!$B$1:$B$250=SUBSTITUTE(Calculations!$L31,"*",""))*('Water System Inputs'!$C$1:$C$250=Calculations!$E31)*('Water System Inputs'!$L$1:$L$250=AJ31),0))))</f>
        <v/>
      </c>
      <c r="AM31" s="85" t="str" cm="1">
        <f t="array" aca="1" ref="AM31" ca="1">IF(LEN($K31)=0,"",IF(OR(F31="System Leaks",AND(E31="Urban",F31="Outdoor")),"None",INDEX('Water System Inputs'!$L$1:$L$250,MATCH(1,('Water System Inputs'!$A$1:$A$250=Calculations!$K31)*('Water System Inputs'!$B$1:$B$250=SUBSTITUTE(Calculations!$L31,"*",""))*('Water System Inputs'!$C$1:$C$250=Calculations!$E31)*('Water System Inputs'!$D$1:$D$250=Calculations!AM$3),0))))</f>
        <v/>
      </c>
      <c r="AN31" s="113" t="str" cm="1">
        <f t="array" aca="1" ref="AN31" ca="1">IF(LEN($K31)=0,"",IF(AM31="None",0,INDEX('Water System Inputs'!$N$1:$N$250,MATCH(1,('Water System Inputs'!$A$1:$A$250=Calculations!$K31)*('Water System Inputs'!$B$1:$B$250=SUBSTITUTE(Calculations!$L31,"*",""))*('Water System Inputs'!$C$1:$C$250=Calculations!$E31)*('Water System Inputs'!$L$1:$L$250=AM31),0))))</f>
        <v/>
      </c>
      <c r="AO31" s="113" t="str" cm="1">
        <f t="array" aca="1" ref="AO31" ca="1">IF(LEN($K31)=0,"",IF(AM31="None",0,INDEX('Water System Inputs'!$M$1:$M$250,MATCH(1,('Water System Inputs'!$A$1:$A$250=Calculations!$K31)*('Water System Inputs'!$B$1:$B$250=SUBSTITUTE(Calculations!$L31,"*",""))*('Water System Inputs'!$C$1:$C$250=Calculations!$E31)*('Water System Inputs'!$L$1:$L$250=AM31),0))))</f>
        <v/>
      </c>
      <c r="AP31" s="114" t="str">
        <f t="shared" ca="1" si="3"/>
        <v/>
      </c>
      <c r="AQ31" s="114" t="str">
        <f t="shared" ca="1" si="4"/>
        <v/>
      </c>
      <c r="AR31" s="114" t="str">
        <f t="shared" ca="1" si="5"/>
        <v/>
      </c>
      <c r="AS31" s="114" t="str" cm="1">
        <f t="array" aca="1" ref="AS31" ca="1">IF(LEN($K31)=0,"",IF($C31&gt;ResourceBalanceYear,AP31,IF(SUM($C31:$D31)&lt;ResourceBalanceYear,W31,((ResourceBalanceYear-$C31)*W31+(SUM($C31:$D31)-ResourceBalanceYear)*AP31)/$D31)))</f>
        <v/>
      </c>
      <c r="AT31" s="114" t="str" cm="1">
        <f t="array" aca="1" ref="AT31" ca="1">IF(LEN($K31)=0,"",IF($C31&gt;ResourceBalanceYear,AQ31,IF(SUM($C31:$D31)&lt;ResourceBalanceYear,X31,((ResourceBalanceYear-$C31)*X31+(SUM($C31:$D31)-ResourceBalanceYear)*AQ31)/$D31)))</f>
        <v/>
      </c>
      <c r="AU31" s="114" t="str" cm="1">
        <f t="array" aca="1" ref="AU31" ca="1">IF(LEN($K31)=0,"",IF($C31&gt;ResourceBalanceYear,AR31,IF(SUM($C31:$D31)&lt;ResourceBalanceYear,Y31,((ResourceBalanceYear-$C31)*Y31+(SUM($C31:$D31)-ResourceBalanceYear)*AR31)/$D31)))</f>
        <v/>
      </c>
      <c r="AV31" s="136" t="str" cm="1">
        <f t="array" aca="1" ref="AV31" ca="1">IFERROR(IF(LEN($K31)=0,"",IF(AND(ResourceBalanceYear&lt;&gt;'Water System Inputs'!$E$5,ISERROR(FIND("*",_xlfn.TEXTJOIN(,TRUE,L31:AO31))&gt;0)),"Resource Balance Year has been changed by user",IF(AND(ResourceBalanceYear='Water System Inputs'!$E$5,FIND("*",_xlfn.TEXTJOIN(,TRUE,L31:AO31))&gt;0),"Marginal Energy calculations contain user overrides",IF(AND(ResourceBalanceYear&lt;&gt;'Water System Inputs'!$E$5,FIND("*",_xlfn.TEXTJOIN(,TRUE,L31:AO31))&gt;0),"Resource Balance Year has been changed by user; Marginal Energy calculations contain user overrides","")))),"")</f>
        <v/>
      </c>
      <c r="AW31" s="6" t="str" cm="1">
        <f t="array" aca="1" ref="AW31" ca="1">IFERROR(IF(LEN($K31)=0,"",IF(ResourceBalanceYear&lt;&gt;'Water System Inputs'!$E$5,"Resource Balance Year has been changed by user","")),"")</f>
        <v/>
      </c>
      <c r="AX31" s="6" t="str">
        <f t="shared" ca="1" si="6"/>
        <v/>
      </c>
      <c r="AY31" s="6" t="str">
        <f t="shared" ca="1" si="7"/>
        <v/>
      </c>
    </row>
    <row r="32" spans="1:51" x14ac:dyDescent="0.25">
      <c r="A32" s="85" t="str" cm="1">
        <f t="array" aca="1" ref="A32" ca="1">IF(ISBLANK(INDIRECT("'Measure Inputs'!C"&amp;ROW()+8)),"",INDIRECT("'Measure Inputs'!C"&amp;ROW()+8))</f>
        <v/>
      </c>
      <c r="B32" s="85" t="str" cm="1">
        <f t="array" aca="1" ref="B32" ca="1">IF(ISBLANK(INDIRECT("'Measure Inputs'!D"&amp;ROW()+8)),"",INDIRECT("'Measure Inputs'!D"&amp;ROW()+8))</f>
        <v/>
      </c>
      <c r="C32" s="85" t="str" cm="1">
        <f t="array" aca="1" ref="C32" ca="1">IF(ISBLANK(INDIRECT("'Measure Inputs'!F"&amp;ROW()+8)),"",INDIRECT("'Measure Inputs'!F"&amp;ROW()+8))</f>
        <v/>
      </c>
      <c r="D32" s="114" t="str" cm="1">
        <f t="array" aca="1" ref="D32" ca="1">IF(ISBLANK(INDIRECT("'Measure Inputs'!G"&amp;ROW()+8)),"",INDIRECT("'Measure Inputs'!G"&amp;ROW()+8))</f>
        <v/>
      </c>
      <c r="E32" s="85" t="str" cm="1">
        <f t="array" aca="1" ref="E32" ca="1">IF(ISBLANK(INDIRECT("'Measure Inputs'!H"&amp;ROW()+8)),"",INDIRECT("'Measure Inputs'!H"&amp;ROW()+8))</f>
        <v/>
      </c>
      <c r="F32" s="85" t="str" cm="1">
        <f t="array" aca="1" ref="F32" ca="1">IF(ISBLANK(INDIRECT("'Measure Inputs'!I"&amp;ROW()+8)),"",INDIRECT("'Measure Inputs'!I"&amp;ROW()+8))</f>
        <v/>
      </c>
      <c r="G32" s="114" t="str" cm="1">
        <f t="array" aca="1" ref="G32" ca="1">IF(ISBLANK(INDIRECT("'Measure Inputs'!J"&amp;ROW()+8)),"",INDIRECT("'Measure Inputs'!J"&amp;ROW()+8))</f>
        <v/>
      </c>
      <c r="H32" s="85" t="str" cm="1">
        <f t="array" aca="1" ref="H32" ca="1">IF(ISBLANK(INDIRECT("'Measure Inputs'!K"&amp;ROW()+8)),"",INDIRECT("'Measure Inputs'!K"&amp;ROW()+8))</f>
        <v/>
      </c>
      <c r="I32" s="114" t="str" cm="1">
        <f t="array" aca="1" ref="I32" ca="1">IF(ISBLANK(INDIRECT("'Measure Inputs'!L"&amp;ROW()+8)),"",INDIRECT("'Measure Inputs'!L"&amp;ROW()+8))</f>
        <v/>
      </c>
      <c r="J32" s="114" t="str">
        <f ca="1">IF(LEN(I32)=0,"",I32*'Default Values'!$B$91)</f>
        <v/>
      </c>
      <c r="K32" s="85" t="str" cm="1">
        <f t="array" aca="1" ref="K32" ca="1">IF(ISBLANK(INDIRECT("'Measure Inputs'!E"&amp;ROW()+8)),"",INDIRECT("'Measure Inputs'!E"&amp;ROW()+8))</f>
        <v/>
      </c>
      <c r="L32" s="85" t="str">
        <f ca="1">IF(LEN($K32)=0,"",OFFSET(INDEX('Water System Inputs'!$L:$L,MATCH($K32,'Water System Inputs'!$E:$E,0)),2,0))</f>
        <v/>
      </c>
      <c r="M32" s="114" t="str" cm="1">
        <f t="array" aca="1" ref="M32" ca="1">IF(LEN($K32)=0,"",INDEX('Historical Mix'!$H$17:$H$217,MATCH(1,('Historical Mix'!$A$17:$A$217=Calculations!$E32)*('Historical Mix'!$B$17:$B$217=Calculations!$K32),0)))</f>
        <v/>
      </c>
      <c r="N32" s="114" t="str" cm="1">
        <f t="array" aca="1" ref="N32" ca="1">IF(LEN($K32)=0,"",INDEX('Historical Mix'!$I$17:$I$217,MATCH(1,('Historical Mix'!$A$17:$A$217=Calculations!$E32)*('Historical Mix'!$B$17:$B$217=Calculations!$K32),0)))</f>
        <v/>
      </c>
      <c r="O32" s="114" t="str" cm="1">
        <f t="array" aca="1" ref="O32" ca="1">IF(LEN($K32)=0,"",INDEX('Historical Mix'!$M$17:$M$217,MATCH(1,('Historical Mix'!$A$17:$A$217=Calculations!$E32)*('Historical Mix'!$B$17:$B$217=Calculations!$K32),0)))</f>
        <v/>
      </c>
      <c r="P32" s="114" t="str" cm="1">
        <f t="array" aca="1" ref="P32" ca="1">IF(LEN($K32)=0,"",INDEX('Historical Mix'!$N$17:$N$217,MATCH(1,('Historical Mix'!$A$17:$A$217=Calculations!$E32)*('Historical Mix'!$B$17:$B$217=Calculations!$K32),0)))</f>
        <v/>
      </c>
      <c r="Q32" s="114" t="str" cm="1">
        <f t="array" aca="1" ref="Q32" ca="1">IF(LEN($K32)=0,"",INDEX('Historical Mix'!$S$17:$S$217,MATCH(1,('Historical Mix'!$A$17:$A$217=Calculations!$E32)*('Historical Mix'!$B$17:$B$217=Calculations!$K32),0)))</f>
        <v/>
      </c>
      <c r="R32" s="114" t="str" cm="1">
        <f t="array" aca="1" ref="R32" ca="1">IF(LEN($K32)=0,"",INDEX('Historical Mix'!$T$17:$T$217,MATCH(1,('Historical Mix'!$A$17:$A$217=Calculations!$E32)*('Historical Mix'!$B$17:$B$217=Calculations!$K32),0)))</f>
        <v/>
      </c>
      <c r="S32" s="114" t="str" cm="1">
        <f t="array" aca="1" ref="S32" ca="1">IF(LEN($K32)=0,"",IF(OR(F32="System Leaks",AND(E32="Urban",F32="Outdoor")),0,INDEX('Historical Mix'!$X$17:$X$217,MATCH(1,('Historical Mix'!$A$17:$A$217=Calculations!$E32)*('Historical Mix'!$B$17:$B$217=Calculations!$K32),0))))</f>
        <v/>
      </c>
      <c r="T32" s="114" t="str" cm="1">
        <f t="array" aca="1" ref="T32" ca="1">IF(LEN($K32)=0,"",IF(OR(F32="System Leaks",AND(E32="Urban",F32="Outdoor")),0,INDEX('Historical Mix'!$Y$17:$Y$217,MATCH(1,('Historical Mix'!$A$17:$A$217=Calculations!$E32)*('Historical Mix'!$B$17:$B$217=Calculations!$K32),0))))</f>
        <v/>
      </c>
      <c r="U32" s="114" t="str" cm="1">
        <f t="array" aca="1" ref="U32" ca="1">IF(LEN($K32)=0,"",IF(OR(F32="System Leaks",AND(E32="Urban",F32="Outdoor")),0,INDEX('Historical Mix'!$AC$17:$AC$217,MATCH(1,('Historical Mix'!$A$17:$A$217=Calculations!$E32)*('Historical Mix'!$B$17:$B$217=Calculations!$K32),0))))</f>
        <v/>
      </c>
      <c r="V32" s="114" t="str" cm="1">
        <f t="array" aca="1" ref="V32" ca="1">IF(LEN($K32)=0,"",IF(OR(F32="System Leaks",AND(E32="Urban",F32="Outdoor")),0,INDEX('Historical Mix'!$AD$17:$AD$217,MATCH(1,('Historical Mix'!$A$17:$A$217=Calculations!$E32)*('Historical Mix'!$B$17:$B$217=Calculations!$K32),0))))</f>
        <v/>
      </c>
      <c r="W32" s="114" t="str">
        <f t="shared" ca="1" si="0"/>
        <v/>
      </c>
      <c r="X32" s="114" t="str">
        <f t="shared" ca="1" si="1"/>
        <v/>
      </c>
      <c r="Y32" s="114" t="str">
        <f t="shared" ca="1" si="2"/>
        <v/>
      </c>
      <c r="Z32" s="85" t="str" cm="1">
        <f t="array" aca="1" ref="Z32" ca="1">IF(LEN($K32)=0,"",INDEX('Water System Inputs'!$L$1:$L$250,MATCH(1,('Water System Inputs'!$A$1:$A$250=Calculations!$K32)*('Water System Inputs'!$B$1:$B$250=SUBSTITUTE(Calculations!$L32,"*",""))*('Water System Inputs'!$C$1:$C$250=Calculations!$E32)*('Water System Inputs'!$D$1:$D$250=Calculations!Z$3),0)))</f>
        <v/>
      </c>
      <c r="AA32" s="113" t="str" cm="1">
        <f t="array" aca="1" ref="AA32" ca="1">IF(LEN($K32)=0,"",INDEX('Water System Inputs'!$N$1:$N$250,MATCH(1,('Water System Inputs'!$A$1:$A$250=Calculations!$K32)*('Water System Inputs'!$B$1:$B$250=SUBSTITUTE(Calculations!$L32,"*",""))*('Water System Inputs'!$C$1:$C$250=Calculations!$E32)*('Water System Inputs'!$L$1:$L$250=Z32),0)))</f>
        <v/>
      </c>
      <c r="AB32" s="113" t="str" cm="1">
        <f t="array" aca="1" ref="AB32" ca="1">IF(LEN($K32)=0,"",INDEX('Water System Inputs'!$M$1:$M$250,MATCH(1,('Water System Inputs'!$A$1:$A$250=Calculations!$K32)*('Water System Inputs'!$B$1:$B$250=SUBSTITUTE(Calculations!$L32,"*",""))*('Water System Inputs'!$C$1:$C$250=Calculations!$E32)*('Water System Inputs'!$L$1:$L$250=Z32),0)))</f>
        <v/>
      </c>
      <c r="AC32" s="85" t="str" cm="1">
        <f t="array" aca="1" ref="AC32" ca="1">IF(LEN($K32)=0,"",INDEX('Water System Inputs'!$L$1:$L$250,MATCH(1,('Water System Inputs'!$A$1:$A$250=Calculations!$K32)*('Water System Inputs'!$B$1:$B$250=SUBSTITUTE(Calculations!$L32,"*",""))*('Water System Inputs'!$C$1:$C$250=Calculations!$E32)*('Water System Inputs'!$D$1:$D$250=Calculations!AC$3),0)))</f>
        <v/>
      </c>
      <c r="AD32" s="113" t="str" cm="1">
        <f t="array" aca="1" ref="AD32" ca="1">IF(LEN($K32)=0,"",INDEX('Water System Inputs'!$N$1:$N$250,MATCH(1,('Water System Inputs'!$A$1:$A$250=Calculations!$K32)*('Water System Inputs'!$B$1:$B$250=SUBSTITUTE(Calculations!$L32,"*",""))*('Water System Inputs'!$C$1:$C$250=Calculations!$E32)*('Water System Inputs'!$L$1:$L$250=AC32),0)))</f>
        <v/>
      </c>
      <c r="AE32" s="113" t="str" cm="1">
        <f t="array" aca="1" ref="AE32" ca="1">IF(LEN($K32)=0,"",INDEX('Water System Inputs'!$M$1:$M$250,MATCH(1,('Water System Inputs'!$A$1:$A$250=Calculations!$K32)*('Water System Inputs'!$B$1:$B$250=SUBSTITUTE(Calculations!$L32,"*",""))*('Water System Inputs'!$C$1:$C$250=Calculations!$E32)*('Water System Inputs'!$L$1:$L$250=AC32),0)))</f>
        <v/>
      </c>
      <c r="AF32" s="85" t="str" cm="1">
        <f t="array" aca="1" ref="AF32" ca="1">IF(LEN($K32)=0,"",INDEX('Water System Inputs'!$L$1:$L$250,MATCH(1,('Water System Inputs'!$A$1:$A$250=Calculations!$K32)*('Water System Inputs'!$B$1:$B$250=SUBSTITUTE(Calculations!$L32,"*",""))*('Water System Inputs'!$C$1:$C$250=Calculations!$E32)*('Water System Inputs'!$D$1:$D$250=Calculations!AF$3),0)))</f>
        <v/>
      </c>
      <c r="AG32" s="85" t="str" cm="1">
        <f t="array" aca="1" ref="AG32" ca="1">IF(OR(LEN($K32)=0,AF32&lt;&gt;"Urban Potable Distribution"),"",INDEX('Water System Inputs'!$L$1:$L$250,MATCH(1,('Water System Inputs'!$A$1:$A$250=Calculations!$K32)*('Water System Inputs'!$B$1:$B$250=SUBSTITUTE(Calculations!$L32,"*",""))*('Water System Inputs'!$C$1:$C$250=Calculations!$E32)*('Water System Inputs'!$D$1:$D$250=Calculations!AG$3),0)))</f>
        <v/>
      </c>
      <c r="AH32" s="113" t="str" cm="1">
        <f t="array" aca="1" ref="AH32" ca="1">IF(LEN($K32)=0,"",INDEX('Water System Inputs'!$N$1:$N$250,MATCH(1,('Water System Inputs'!$A$1:$A$250=Calculations!$K32)*('Water System Inputs'!$B$1:$B$250=SUBSTITUTE(Calculations!$L32,"*",""))*('Water System Inputs'!$C$1:$C$250=Calculations!$E32)*('Water System Inputs'!$L$1:$L$250=AF32),0)))</f>
        <v/>
      </c>
      <c r="AI32" s="113" t="str" cm="1">
        <f t="array" aca="1" ref="AI32" ca="1">IF(LEN($K32)=0,"",INDEX('Water System Inputs'!$M$1:$M$250,MATCH(1,('Water System Inputs'!$A$1:$A$250=Calculations!$K32)*('Water System Inputs'!$B$1:$B$250=SUBSTITUTE(Calculations!$L32,"*",""))*('Water System Inputs'!$C$1:$C$250=Calculations!$E32)*('Water System Inputs'!$L$1:$L$250=AF32),0)))</f>
        <v/>
      </c>
      <c r="AJ32" s="85" t="str" cm="1">
        <f t="array" aca="1" ref="AJ32" ca="1">IF(LEN($K32)=0,"",IF(OR(F32="System Leaks",AND(E32="Urban",F32="Outdoor")),"None",INDEX('Water System Inputs'!$L$1:$L$250,MATCH(1,('Water System Inputs'!$A$1:$A$250=Calculations!$K32)*('Water System Inputs'!$B$1:$B$250=SUBSTITUTE(Calculations!$L32,"*",""))*('Water System Inputs'!$C$1:$C$250=Calculations!$E32)*('Water System Inputs'!$D$1:$D$250=Calculations!AJ$3),0))))</f>
        <v/>
      </c>
      <c r="AK32" s="113" t="str" cm="1">
        <f t="array" aca="1" ref="AK32" ca="1">IF(LEN($K32)=0,"",IF(AJ32="None",0,INDEX('Water System Inputs'!$N$1:$N$250,MATCH(1,('Water System Inputs'!$A$1:$A$250=Calculations!$K32)*('Water System Inputs'!$B$1:$B$250=SUBSTITUTE(Calculations!$L32,"*",""))*('Water System Inputs'!$C$1:$C$250=Calculations!$E32)*('Water System Inputs'!$L$1:$L$250=AJ32),0))))</f>
        <v/>
      </c>
      <c r="AL32" s="113" t="str" cm="1">
        <f t="array" aca="1" ref="AL32" ca="1">IF(LEN($K32)=0,"",IF(AJ32="None",0,INDEX('Water System Inputs'!$M$1:$M$250,MATCH(1,('Water System Inputs'!$A$1:$A$250=Calculations!$K32)*('Water System Inputs'!$B$1:$B$250=SUBSTITUTE(Calculations!$L32,"*",""))*('Water System Inputs'!$C$1:$C$250=Calculations!$E32)*('Water System Inputs'!$L$1:$L$250=AJ32),0))))</f>
        <v/>
      </c>
      <c r="AM32" s="85" t="str" cm="1">
        <f t="array" aca="1" ref="AM32" ca="1">IF(LEN($K32)=0,"",IF(OR(F32="System Leaks",AND(E32="Urban",F32="Outdoor")),"None",INDEX('Water System Inputs'!$L$1:$L$250,MATCH(1,('Water System Inputs'!$A$1:$A$250=Calculations!$K32)*('Water System Inputs'!$B$1:$B$250=SUBSTITUTE(Calculations!$L32,"*",""))*('Water System Inputs'!$C$1:$C$250=Calculations!$E32)*('Water System Inputs'!$D$1:$D$250=Calculations!AM$3),0))))</f>
        <v/>
      </c>
      <c r="AN32" s="113" t="str" cm="1">
        <f t="array" aca="1" ref="AN32" ca="1">IF(LEN($K32)=0,"",IF(AM32="None",0,INDEX('Water System Inputs'!$N$1:$N$250,MATCH(1,('Water System Inputs'!$A$1:$A$250=Calculations!$K32)*('Water System Inputs'!$B$1:$B$250=SUBSTITUTE(Calculations!$L32,"*",""))*('Water System Inputs'!$C$1:$C$250=Calculations!$E32)*('Water System Inputs'!$L$1:$L$250=AM32),0))))</f>
        <v/>
      </c>
      <c r="AO32" s="113" t="str" cm="1">
        <f t="array" aca="1" ref="AO32" ca="1">IF(LEN($K32)=0,"",IF(AM32="None",0,INDEX('Water System Inputs'!$M$1:$M$250,MATCH(1,('Water System Inputs'!$A$1:$A$250=Calculations!$K32)*('Water System Inputs'!$B$1:$B$250=SUBSTITUTE(Calculations!$L32,"*",""))*('Water System Inputs'!$C$1:$C$250=Calculations!$E32)*('Water System Inputs'!$L$1:$L$250=AM32),0))))</f>
        <v/>
      </c>
      <c r="AP32" s="114" t="str">
        <f t="shared" ca="1" si="3"/>
        <v/>
      </c>
      <c r="AQ32" s="114" t="str">
        <f t="shared" ca="1" si="4"/>
        <v/>
      </c>
      <c r="AR32" s="114" t="str">
        <f t="shared" ca="1" si="5"/>
        <v/>
      </c>
      <c r="AS32" s="114" t="str" cm="1">
        <f t="array" aca="1" ref="AS32" ca="1">IF(LEN($K32)=0,"",IF($C32&gt;ResourceBalanceYear,AP32,IF(SUM($C32:$D32)&lt;ResourceBalanceYear,W32,((ResourceBalanceYear-$C32)*W32+(SUM($C32:$D32)-ResourceBalanceYear)*AP32)/$D32)))</f>
        <v/>
      </c>
      <c r="AT32" s="114" t="str" cm="1">
        <f t="array" aca="1" ref="AT32" ca="1">IF(LEN($K32)=0,"",IF($C32&gt;ResourceBalanceYear,AQ32,IF(SUM($C32:$D32)&lt;ResourceBalanceYear,X32,((ResourceBalanceYear-$C32)*X32+(SUM($C32:$D32)-ResourceBalanceYear)*AQ32)/$D32)))</f>
        <v/>
      </c>
      <c r="AU32" s="114" t="str" cm="1">
        <f t="array" aca="1" ref="AU32" ca="1">IF(LEN($K32)=0,"",IF($C32&gt;ResourceBalanceYear,AR32,IF(SUM($C32:$D32)&lt;ResourceBalanceYear,Y32,((ResourceBalanceYear-$C32)*Y32+(SUM($C32:$D32)-ResourceBalanceYear)*AR32)/$D32)))</f>
        <v/>
      </c>
      <c r="AV32" s="136" t="str" cm="1">
        <f t="array" aca="1" ref="AV32" ca="1">IFERROR(IF(LEN($K32)=0,"",IF(AND(ResourceBalanceYear&lt;&gt;'Water System Inputs'!$E$5,ISERROR(FIND("*",_xlfn.TEXTJOIN(,TRUE,L32:AO32))&gt;0)),"Resource Balance Year has been changed by user",IF(AND(ResourceBalanceYear='Water System Inputs'!$E$5,FIND("*",_xlfn.TEXTJOIN(,TRUE,L32:AO32))&gt;0),"Marginal Energy calculations contain user overrides",IF(AND(ResourceBalanceYear&lt;&gt;'Water System Inputs'!$E$5,FIND("*",_xlfn.TEXTJOIN(,TRUE,L32:AO32))&gt;0),"Resource Balance Year has been changed by user; Marginal Energy calculations contain user overrides","")))),"")</f>
        <v/>
      </c>
      <c r="AW32" s="6" t="str" cm="1">
        <f t="array" aca="1" ref="AW32" ca="1">IFERROR(IF(LEN($K32)=0,"",IF(ResourceBalanceYear&lt;&gt;'Water System Inputs'!$E$5,"Resource Balance Year has been changed by user","")),"")</f>
        <v/>
      </c>
      <c r="AX32" s="6" t="str">
        <f t="shared" ca="1" si="6"/>
        <v/>
      </c>
      <c r="AY32" s="6" t="str">
        <f t="shared" ca="1" si="7"/>
        <v/>
      </c>
    </row>
    <row r="33" spans="1:51" x14ac:dyDescent="0.25">
      <c r="A33" s="85" t="str" cm="1">
        <f t="array" aca="1" ref="A33" ca="1">IF(ISBLANK(INDIRECT("'Measure Inputs'!C"&amp;ROW()+8)),"",INDIRECT("'Measure Inputs'!C"&amp;ROW()+8))</f>
        <v/>
      </c>
      <c r="B33" s="85" t="str" cm="1">
        <f t="array" aca="1" ref="B33" ca="1">IF(ISBLANK(INDIRECT("'Measure Inputs'!D"&amp;ROW()+8)),"",INDIRECT("'Measure Inputs'!D"&amp;ROW()+8))</f>
        <v/>
      </c>
      <c r="C33" s="85" t="str" cm="1">
        <f t="array" aca="1" ref="C33" ca="1">IF(ISBLANK(INDIRECT("'Measure Inputs'!F"&amp;ROW()+8)),"",INDIRECT("'Measure Inputs'!F"&amp;ROW()+8))</f>
        <v/>
      </c>
      <c r="D33" s="114" t="str" cm="1">
        <f t="array" aca="1" ref="D33" ca="1">IF(ISBLANK(INDIRECT("'Measure Inputs'!G"&amp;ROW()+8)),"",INDIRECT("'Measure Inputs'!G"&amp;ROW()+8))</f>
        <v/>
      </c>
      <c r="E33" s="85" t="str" cm="1">
        <f t="array" aca="1" ref="E33" ca="1">IF(ISBLANK(INDIRECT("'Measure Inputs'!H"&amp;ROW()+8)),"",INDIRECT("'Measure Inputs'!H"&amp;ROW()+8))</f>
        <v/>
      </c>
      <c r="F33" s="85" t="str" cm="1">
        <f t="array" aca="1" ref="F33" ca="1">IF(ISBLANK(INDIRECT("'Measure Inputs'!I"&amp;ROW()+8)),"",INDIRECT("'Measure Inputs'!I"&amp;ROW()+8))</f>
        <v/>
      </c>
      <c r="G33" s="114" t="str" cm="1">
        <f t="array" aca="1" ref="G33" ca="1">IF(ISBLANK(INDIRECT("'Measure Inputs'!J"&amp;ROW()+8)),"",INDIRECT("'Measure Inputs'!J"&amp;ROW()+8))</f>
        <v/>
      </c>
      <c r="H33" s="85" t="str" cm="1">
        <f t="array" aca="1" ref="H33" ca="1">IF(ISBLANK(INDIRECT("'Measure Inputs'!K"&amp;ROW()+8)),"",INDIRECT("'Measure Inputs'!K"&amp;ROW()+8))</f>
        <v/>
      </c>
      <c r="I33" s="114" t="str" cm="1">
        <f t="array" aca="1" ref="I33" ca="1">IF(ISBLANK(INDIRECT("'Measure Inputs'!L"&amp;ROW()+8)),"",INDIRECT("'Measure Inputs'!L"&amp;ROW()+8))</f>
        <v/>
      </c>
      <c r="J33" s="114" t="str">
        <f ca="1">IF(LEN(I33)=0,"",I33*'Default Values'!$B$91)</f>
        <v/>
      </c>
      <c r="K33" s="85" t="str" cm="1">
        <f t="array" aca="1" ref="K33" ca="1">IF(ISBLANK(INDIRECT("'Measure Inputs'!E"&amp;ROW()+8)),"",INDIRECT("'Measure Inputs'!E"&amp;ROW()+8))</f>
        <v/>
      </c>
      <c r="L33" s="85" t="str">
        <f ca="1">IF(LEN($K33)=0,"",OFFSET(INDEX('Water System Inputs'!$L:$L,MATCH($K33,'Water System Inputs'!$E:$E,0)),2,0))</f>
        <v/>
      </c>
      <c r="M33" s="114" t="str" cm="1">
        <f t="array" aca="1" ref="M33" ca="1">IF(LEN($K33)=0,"",INDEX('Historical Mix'!$H$17:$H$217,MATCH(1,('Historical Mix'!$A$17:$A$217=Calculations!$E33)*('Historical Mix'!$B$17:$B$217=Calculations!$K33),0)))</f>
        <v/>
      </c>
      <c r="N33" s="114" t="str" cm="1">
        <f t="array" aca="1" ref="N33" ca="1">IF(LEN($K33)=0,"",INDEX('Historical Mix'!$I$17:$I$217,MATCH(1,('Historical Mix'!$A$17:$A$217=Calculations!$E33)*('Historical Mix'!$B$17:$B$217=Calculations!$K33),0)))</f>
        <v/>
      </c>
      <c r="O33" s="114" t="str" cm="1">
        <f t="array" aca="1" ref="O33" ca="1">IF(LEN($K33)=0,"",INDEX('Historical Mix'!$M$17:$M$217,MATCH(1,('Historical Mix'!$A$17:$A$217=Calculations!$E33)*('Historical Mix'!$B$17:$B$217=Calculations!$K33),0)))</f>
        <v/>
      </c>
      <c r="P33" s="114" t="str" cm="1">
        <f t="array" aca="1" ref="P33" ca="1">IF(LEN($K33)=0,"",INDEX('Historical Mix'!$N$17:$N$217,MATCH(1,('Historical Mix'!$A$17:$A$217=Calculations!$E33)*('Historical Mix'!$B$17:$B$217=Calculations!$K33),0)))</f>
        <v/>
      </c>
      <c r="Q33" s="114" t="str" cm="1">
        <f t="array" aca="1" ref="Q33" ca="1">IF(LEN($K33)=0,"",INDEX('Historical Mix'!$S$17:$S$217,MATCH(1,('Historical Mix'!$A$17:$A$217=Calculations!$E33)*('Historical Mix'!$B$17:$B$217=Calculations!$K33),0)))</f>
        <v/>
      </c>
      <c r="R33" s="114" t="str" cm="1">
        <f t="array" aca="1" ref="R33" ca="1">IF(LEN($K33)=0,"",INDEX('Historical Mix'!$T$17:$T$217,MATCH(1,('Historical Mix'!$A$17:$A$217=Calculations!$E33)*('Historical Mix'!$B$17:$B$217=Calculations!$K33),0)))</f>
        <v/>
      </c>
      <c r="S33" s="114" t="str" cm="1">
        <f t="array" aca="1" ref="S33" ca="1">IF(LEN($K33)=0,"",IF(OR(F33="System Leaks",AND(E33="Urban",F33="Outdoor")),0,INDEX('Historical Mix'!$X$17:$X$217,MATCH(1,('Historical Mix'!$A$17:$A$217=Calculations!$E33)*('Historical Mix'!$B$17:$B$217=Calculations!$K33),0))))</f>
        <v/>
      </c>
      <c r="T33" s="114" t="str" cm="1">
        <f t="array" aca="1" ref="T33" ca="1">IF(LEN($K33)=0,"",IF(OR(F33="System Leaks",AND(E33="Urban",F33="Outdoor")),0,INDEX('Historical Mix'!$Y$17:$Y$217,MATCH(1,('Historical Mix'!$A$17:$A$217=Calculations!$E33)*('Historical Mix'!$B$17:$B$217=Calculations!$K33),0))))</f>
        <v/>
      </c>
      <c r="U33" s="114" t="str" cm="1">
        <f t="array" aca="1" ref="U33" ca="1">IF(LEN($K33)=0,"",IF(OR(F33="System Leaks",AND(E33="Urban",F33="Outdoor")),0,INDEX('Historical Mix'!$AC$17:$AC$217,MATCH(1,('Historical Mix'!$A$17:$A$217=Calculations!$E33)*('Historical Mix'!$B$17:$B$217=Calculations!$K33),0))))</f>
        <v/>
      </c>
      <c r="V33" s="114" t="str" cm="1">
        <f t="array" aca="1" ref="V33" ca="1">IF(LEN($K33)=0,"",IF(OR(F33="System Leaks",AND(E33="Urban",F33="Outdoor")),0,INDEX('Historical Mix'!$AD$17:$AD$217,MATCH(1,('Historical Mix'!$A$17:$A$217=Calculations!$E33)*('Historical Mix'!$B$17:$B$217=Calculations!$K33),0))))</f>
        <v/>
      </c>
      <c r="W33" s="114" t="str">
        <f t="shared" ca="1" si="0"/>
        <v/>
      </c>
      <c r="X33" s="114" t="str">
        <f t="shared" ca="1" si="1"/>
        <v/>
      </c>
      <c r="Y33" s="114" t="str">
        <f t="shared" ca="1" si="2"/>
        <v/>
      </c>
      <c r="Z33" s="85" t="str" cm="1">
        <f t="array" aca="1" ref="Z33" ca="1">IF(LEN($K33)=0,"",INDEX('Water System Inputs'!$L$1:$L$250,MATCH(1,('Water System Inputs'!$A$1:$A$250=Calculations!$K33)*('Water System Inputs'!$B$1:$B$250=SUBSTITUTE(Calculations!$L33,"*",""))*('Water System Inputs'!$C$1:$C$250=Calculations!$E33)*('Water System Inputs'!$D$1:$D$250=Calculations!Z$3),0)))</f>
        <v/>
      </c>
      <c r="AA33" s="113" t="str" cm="1">
        <f t="array" aca="1" ref="AA33" ca="1">IF(LEN($K33)=0,"",INDEX('Water System Inputs'!$N$1:$N$250,MATCH(1,('Water System Inputs'!$A$1:$A$250=Calculations!$K33)*('Water System Inputs'!$B$1:$B$250=SUBSTITUTE(Calculations!$L33,"*",""))*('Water System Inputs'!$C$1:$C$250=Calculations!$E33)*('Water System Inputs'!$L$1:$L$250=Z33),0)))</f>
        <v/>
      </c>
      <c r="AB33" s="113" t="str" cm="1">
        <f t="array" aca="1" ref="AB33" ca="1">IF(LEN($K33)=0,"",INDEX('Water System Inputs'!$M$1:$M$250,MATCH(1,('Water System Inputs'!$A$1:$A$250=Calculations!$K33)*('Water System Inputs'!$B$1:$B$250=SUBSTITUTE(Calculations!$L33,"*",""))*('Water System Inputs'!$C$1:$C$250=Calculations!$E33)*('Water System Inputs'!$L$1:$L$250=Z33),0)))</f>
        <v/>
      </c>
      <c r="AC33" s="85" t="str" cm="1">
        <f t="array" aca="1" ref="AC33" ca="1">IF(LEN($K33)=0,"",INDEX('Water System Inputs'!$L$1:$L$250,MATCH(1,('Water System Inputs'!$A$1:$A$250=Calculations!$K33)*('Water System Inputs'!$B$1:$B$250=SUBSTITUTE(Calculations!$L33,"*",""))*('Water System Inputs'!$C$1:$C$250=Calculations!$E33)*('Water System Inputs'!$D$1:$D$250=Calculations!AC$3),0)))</f>
        <v/>
      </c>
      <c r="AD33" s="113" t="str" cm="1">
        <f t="array" aca="1" ref="AD33" ca="1">IF(LEN($K33)=0,"",INDEX('Water System Inputs'!$N$1:$N$250,MATCH(1,('Water System Inputs'!$A$1:$A$250=Calculations!$K33)*('Water System Inputs'!$B$1:$B$250=SUBSTITUTE(Calculations!$L33,"*",""))*('Water System Inputs'!$C$1:$C$250=Calculations!$E33)*('Water System Inputs'!$L$1:$L$250=AC33),0)))</f>
        <v/>
      </c>
      <c r="AE33" s="113" t="str" cm="1">
        <f t="array" aca="1" ref="AE33" ca="1">IF(LEN($K33)=0,"",INDEX('Water System Inputs'!$M$1:$M$250,MATCH(1,('Water System Inputs'!$A$1:$A$250=Calculations!$K33)*('Water System Inputs'!$B$1:$B$250=SUBSTITUTE(Calculations!$L33,"*",""))*('Water System Inputs'!$C$1:$C$250=Calculations!$E33)*('Water System Inputs'!$L$1:$L$250=AC33),0)))</f>
        <v/>
      </c>
      <c r="AF33" s="85" t="str" cm="1">
        <f t="array" aca="1" ref="AF33" ca="1">IF(LEN($K33)=0,"",INDEX('Water System Inputs'!$L$1:$L$250,MATCH(1,('Water System Inputs'!$A$1:$A$250=Calculations!$K33)*('Water System Inputs'!$B$1:$B$250=SUBSTITUTE(Calculations!$L33,"*",""))*('Water System Inputs'!$C$1:$C$250=Calculations!$E33)*('Water System Inputs'!$D$1:$D$250=Calculations!AF$3),0)))</f>
        <v/>
      </c>
      <c r="AG33" s="85" t="str" cm="1">
        <f t="array" aca="1" ref="AG33" ca="1">IF(OR(LEN($K33)=0,AF33&lt;&gt;"Urban Potable Distribution"),"",INDEX('Water System Inputs'!$L$1:$L$250,MATCH(1,('Water System Inputs'!$A$1:$A$250=Calculations!$K33)*('Water System Inputs'!$B$1:$B$250=SUBSTITUTE(Calculations!$L33,"*",""))*('Water System Inputs'!$C$1:$C$250=Calculations!$E33)*('Water System Inputs'!$D$1:$D$250=Calculations!AG$3),0)))</f>
        <v/>
      </c>
      <c r="AH33" s="113" t="str" cm="1">
        <f t="array" aca="1" ref="AH33" ca="1">IF(LEN($K33)=0,"",INDEX('Water System Inputs'!$N$1:$N$250,MATCH(1,('Water System Inputs'!$A$1:$A$250=Calculations!$K33)*('Water System Inputs'!$B$1:$B$250=SUBSTITUTE(Calculations!$L33,"*",""))*('Water System Inputs'!$C$1:$C$250=Calculations!$E33)*('Water System Inputs'!$L$1:$L$250=AF33),0)))</f>
        <v/>
      </c>
      <c r="AI33" s="113" t="str" cm="1">
        <f t="array" aca="1" ref="AI33" ca="1">IF(LEN($K33)=0,"",INDEX('Water System Inputs'!$M$1:$M$250,MATCH(1,('Water System Inputs'!$A$1:$A$250=Calculations!$K33)*('Water System Inputs'!$B$1:$B$250=SUBSTITUTE(Calculations!$L33,"*",""))*('Water System Inputs'!$C$1:$C$250=Calculations!$E33)*('Water System Inputs'!$L$1:$L$250=AF33),0)))</f>
        <v/>
      </c>
      <c r="AJ33" s="85" t="str" cm="1">
        <f t="array" aca="1" ref="AJ33" ca="1">IF(LEN($K33)=0,"",IF(OR(F33="System Leaks",AND(E33="Urban",F33="Outdoor")),"None",INDEX('Water System Inputs'!$L$1:$L$250,MATCH(1,('Water System Inputs'!$A$1:$A$250=Calculations!$K33)*('Water System Inputs'!$B$1:$B$250=SUBSTITUTE(Calculations!$L33,"*",""))*('Water System Inputs'!$C$1:$C$250=Calculations!$E33)*('Water System Inputs'!$D$1:$D$250=Calculations!AJ$3),0))))</f>
        <v/>
      </c>
      <c r="AK33" s="113" t="str" cm="1">
        <f t="array" aca="1" ref="AK33" ca="1">IF(LEN($K33)=0,"",IF(AJ33="None",0,INDEX('Water System Inputs'!$N$1:$N$250,MATCH(1,('Water System Inputs'!$A$1:$A$250=Calculations!$K33)*('Water System Inputs'!$B$1:$B$250=SUBSTITUTE(Calculations!$L33,"*",""))*('Water System Inputs'!$C$1:$C$250=Calculations!$E33)*('Water System Inputs'!$L$1:$L$250=AJ33),0))))</f>
        <v/>
      </c>
      <c r="AL33" s="113" t="str" cm="1">
        <f t="array" aca="1" ref="AL33" ca="1">IF(LEN($K33)=0,"",IF(AJ33="None",0,INDEX('Water System Inputs'!$M$1:$M$250,MATCH(1,('Water System Inputs'!$A$1:$A$250=Calculations!$K33)*('Water System Inputs'!$B$1:$B$250=SUBSTITUTE(Calculations!$L33,"*",""))*('Water System Inputs'!$C$1:$C$250=Calculations!$E33)*('Water System Inputs'!$L$1:$L$250=AJ33),0))))</f>
        <v/>
      </c>
      <c r="AM33" s="85" t="str" cm="1">
        <f t="array" aca="1" ref="AM33" ca="1">IF(LEN($K33)=0,"",IF(OR(F33="System Leaks",AND(E33="Urban",F33="Outdoor")),"None",INDEX('Water System Inputs'!$L$1:$L$250,MATCH(1,('Water System Inputs'!$A$1:$A$250=Calculations!$K33)*('Water System Inputs'!$B$1:$B$250=SUBSTITUTE(Calculations!$L33,"*",""))*('Water System Inputs'!$C$1:$C$250=Calculations!$E33)*('Water System Inputs'!$D$1:$D$250=Calculations!AM$3),0))))</f>
        <v/>
      </c>
      <c r="AN33" s="113" t="str" cm="1">
        <f t="array" aca="1" ref="AN33" ca="1">IF(LEN($K33)=0,"",IF(AM33="None",0,INDEX('Water System Inputs'!$N$1:$N$250,MATCH(1,('Water System Inputs'!$A$1:$A$250=Calculations!$K33)*('Water System Inputs'!$B$1:$B$250=SUBSTITUTE(Calculations!$L33,"*",""))*('Water System Inputs'!$C$1:$C$250=Calculations!$E33)*('Water System Inputs'!$L$1:$L$250=AM33),0))))</f>
        <v/>
      </c>
      <c r="AO33" s="113" t="str" cm="1">
        <f t="array" aca="1" ref="AO33" ca="1">IF(LEN($K33)=0,"",IF(AM33="None",0,INDEX('Water System Inputs'!$M$1:$M$250,MATCH(1,('Water System Inputs'!$A$1:$A$250=Calculations!$K33)*('Water System Inputs'!$B$1:$B$250=SUBSTITUTE(Calculations!$L33,"*",""))*('Water System Inputs'!$C$1:$C$250=Calculations!$E33)*('Water System Inputs'!$L$1:$L$250=AM33),0))))</f>
        <v/>
      </c>
      <c r="AP33" s="114" t="str">
        <f t="shared" ca="1" si="3"/>
        <v/>
      </c>
      <c r="AQ33" s="114" t="str">
        <f t="shared" ca="1" si="4"/>
        <v/>
      </c>
      <c r="AR33" s="114" t="str">
        <f t="shared" ca="1" si="5"/>
        <v/>
      </c>
      <c r="AS33" s="114" t="str" cm="1">
        <f t="array" aca="1" ref="AS33" ca="1">IF(LEN($K33)=0,"",IF($C33&gt;ResourceBalanceYear,AP33,IF(SUM($C33:$D33)&lt;ResourceBalanceYear,W33,((ResourceBalanceYear-$C33)*W33+(SUM($C33:$D33)-ResourceBalanceYear)*AP33)/$D33)))</f>
        <v/>
      </c>
      <c r="AT33" s="114" t="str" cm="1">
        <f t="array" aca="1" ref="AT33" ca="1">IF(LEN($K33)=0,"",IF($C33&gt;ResourceBalanceYear,AQ33,IF(SUM($C33:$D33)&lt;ResourceBalanceYear,X33,((ResourceBalanceYear-$C33)*X33+(SUM($C33:$D33)-ResourceBalanceYear)*AQ33)/$D33)))</f>
        <v/>
      </c>
      <c r="AU33" s="114" t="str" cm="1">
        <f t="array" aca="1" ref="AU33" ca="1">IF(LEN($K33)=0,"",IF($C33&gt;ResourceBalanceYear,AR33,IF(SUM($C33:$D33)&lt;ResourceBalanceYear,Y33,((ResourceBalanceYear-$C33)*Y33+(SUM($C33:$D33)-ResourceBalanceYear)*AR33)/$D33)))</f>
        <v/>
      </c>
      <c r="AV33" s="136" t="str" cm="1">
        <f t="array" aca="1" ref="AV33" ca="1">IFERROR(IF(LEN($K33)=0,"",IF(AND(ResourceBalanceYear&lt;&gt;'Water System Inputs'!$E$5,ISERROR(FIND("*",_xlfn.TEXTJOIN(,TRUE,L33:AO33))&gt;0)),"Resource Balance Year has been changed by user",IF(AND(ResourceBalanceYear='Water System Inputs'!$E$5,FIND("*",_xlfn.TEXTJOIN(,TRUE,L33:AO33))&gt;0),"Marginal Energy calculations contain user overrides",IF(AND(ResourceBalanceYear&lt;&gt;'Water System Inputs'!$E$5,FIND("*",_xlfn.TEXTJOIN(,TRUE,L33:AO33))&gt;0),"Resource Balance Year has been changed by user; Marginal Energy calculations contain user overrides","")))),"")</f>
        <v/>
      </c>
      <c r="AW33" s="6" t="str" cm="1">
        <f t="array" aca="1" ref="AW33" ca="1">IFERROR(IF(LEN($K33)=0,"",IF(ResourceBalanceYear&lt;&gt;'Water System Inputs'!$E$5,"Resource Balance Year has been changed by user","")),"")</f>
        <v/>
      </c>
      <c r="AX33" s="6" t="str">
        <f t="shared" ca="1" si="6"/>
        <v/>
      </c>
      <c r="AY33" s="6" t="str">
        <f t="shared" ca="1" si="7"/>
        <v/>
      </c>
    </row>
    <row r="34" spans="1:51" x14ac:dyDescent="0.25">
      <c r="A34" s="85" t="str" cm="1">
        <f t="array" aca="1" ref="A34" ca="1">IF(ISBLANK(INDIRECT("'Measure Inputs'!C"&amp;ROW()+8)),"",INDIRECT("'Measure Inputs'!C"&amp;ROW()+8))</f>
        <v/>
      </c>
      <c r="B34" s="85" t="str" cm="1">
        <f t="array" aca="1" ref="B34" ca="1">IF(ISBLANK(INDIRECT("'Measure Inputs'!D"&amp;ROW()+8)),"",INDIRECT("'Measure Inputs'!D"&amp;ROW()+8))</f>
        <v/>
      </c>
      <c r="C34" s="85" t="str" cm="1">
        <f t="array" aca="1" ref="C34" ca="1">IF(ISBLANK(INDIRECT("'Measure Inputs'!F"&amp;ROW()+8)),"",INDIRECT("'Measure Inputs'!F"&amp;ROW()+8))</f>
        <v/>
      </c>
      <c r="D34" s="114" t="str" cm="1">
        <f t="array" aca="1" ref="D34" ca="1">IF(ISBLANK(INDIRECT("'Measure Inputs'!G"&amp;ROW()+8)),"",INDIRECT("'Measure Inputs'!G"&amp;ROW()+8))</f>
        <v/>
      </c>
      <c r="E34" s="85" t="str" cm="1">
        <f t="array" aca="1" ref="E34" ca="1">IF(ISBLANK(INDIRECT("'Measure Inputs'!H"&amp;ROW()+8)),"",INDIRECT("'Measure Inputs'!H"&amp;ROW()+8))</f>
        <v/>
      </c>
      <c r="F34" s="85" t="str" cm="1">
        <f t="array" aca="1" ref="F34" ca="1">IF(ISBLANK(INDIRECT("'Measure Inputs'!I"&amp;ROW()+8)),"",INDIRECT("'Measure Inputs'!I"&amp;ROW()+8))</f>
        <v/>
      </c>
      <c r="G34" s="114" t="str" cm="1">
        <f t="array" aca="1" ref="G34" ca="1">IF(ISBLANK(INDIRECT("'Measure Inputs'!J"&amp;ROW()+8)),"",INDIRECT("'Measure Inputs'!J"&amp;ROW()+8))</f>
        <v/>
      </c>
      <c r="H34" s="85" t="str" cm="1">
        <f t="array" aca="1" ref="H34" ca="1">IF(ISBLANK(INDIRECT("'Measure Inputs'!K"&amp;ROW()+8)),"",INDIRECT("'Measure Inputs'!K"&amp;ROW()+8))</f>
        <v/>
      </c>
      <c r="I34" s="114" t="str" cm="1">
        <f t="array" aca="1" ref="I34" ca="1">IF(ISBLANK(INDIRECT("'Measure Inputs'!L"&amp;ROW()+8)),"",INDIRECT("'Measure Inputs'!L"&amp;ROW()+8))</f>
        <v/>
      </c>
      <c r="J34" s="114" t="str">
        <f ca="1">IF(LEN(I34)=0,"",I34*'Default Values'!$B$91)</f>
        <v/>
      </c>
      <c r="K34" s="85" t="str" cm="1">
        <f t="array" aca="1" ref="K34" ca="1">IF(ISBLANK(INDIRECT("'Measure Inputs'!E"&amp;ROW()+8)),"",INDIRECT("'Measure Inputs'!E"&amp;ROW()+8))</f>
        <v/>
      </c>
      <c r="L34" s="85" t="str">
        <f ca="1">IF(LEN($K34)=0,"",OFFSET(INDEX('Water System Inputs'!$L:$L,MATCH($K34,'Water System Inputs'!$E:$E,0)),2,0))</f>
        <v/>
      </c>
      <c r="M34" s="114" t="str" cm="1">
        <f t="array" aca="1" ref="M34" ca="1">IF(LEN($K34)=0,"",INDEX('Historical Mix'!$H$17:$H$217,MATCH(1,('Historical Mix'!$A$17:$A$217=Calculations!$E34)*('Historical Mix'!$B$17:$B$217=Calculations!$K34),0)))</f>
        <v/>
      </c>
      <c r="N34" s="114" t="str" cm="1">
        <f t="array" aca="1" ref="N34" ca="1">IF(LEN($K34)=0,"",INDEX('Historical Mix'!$I$17:$I$217,MATCH(1,('Historical Mix'!$A$17:$A$217=Calculations!$E34)*('Historical Mix'!$B$17:$B$217=Calculations!$K34),0)))</f>
        <v/>
      </c>
      <c r="O34" s="114" t="str" cm="1">
        <f t="array" aca="1" ref="O34" ca="1">IF(LEN($K34)=0,"",INDEX('Historical Mix'!$M$17:$M$217,MATCH(1,('Historical Mix'!$A$17:$A$217=Calculations!$E34)*('Historical Mix'!$B$17:$B$217=Calculations!$K34),0)))</f>
        <v/>
      </c>
      <c r="P34" s="114" t="str" cm="1">
        <f t="array" aca="1" ref="P34" ca="1">IF(LEN($K34)=0,"",INDEX('Historical Mix'!$N$17:$N$217,MATCH(1,('Historical Mix'!$A$17:$A$217=Calculations!$E34)*('Historical Mix'!$B$17:$B$217=Calculations!$K34),0)))</f>
        <v/>
      </c>
      <c r="Q34" s="114" t="str" cm="1">
        <f t="array" aca="1" ref="Q34" ca="1">IF(LEN($K34)=0,"",INDEX('Historical Mix'!$S$17:$S$217,MATCH(1,('Historical Mix'!$A$17:$A$217=Calculations!$E34)*('Historical Mix'!$B$17:$B$217=Calculations!$K34),0)))</f>
        <v/>
      </c>
      <c r="R34" s="114" t="str" cm="1">
        <f t="array" aca="1" ref="R34" ca="1">IF(LEN($K34)=0,"",INDEX('Historical Mix'!$T$17:$T$217,MATCH(1,('Historical Mix'!$A$17:$A$217=Calculations!$E34)*('Historical Mix'!$B$17:$B$217=Calculations!$K34),0)))</f>
        <v/>
      </c>
      <c r="S34" s="114" t="str" cm="1">
        <f t="array" aca="1" ref="S34" ca="1">IF(LEN($K34)=0,"",IF(OR(F34="System Leaks",AND(E34="Urban",F34="Outdoor")),0,INDEX('Historical Mix'!$X$17:$X$217,MATCH(1,('Historical Mix'!$A$17:$A$217=Calculations!$E34)*('Historical Mix'!$B$17:$B$217=Calculations!$K34),0))))</f>
        <v/>
      </c>
      <c r="T34" s="114" t="str" cm="1">
        <f t="array" aca="1" ref="T34" ca="1">IF(LEN($K34)=0,"",IF(OR(F34="System Leaks",AND(E34="Urban",F34="Outdoor")),0,INDEX('Historical Mix'!$Y$17:$Y$217,MATCH(1,('Historical Mix'!$A$17:$A$217=Calculations!$E34)*('Historical Mix'!$B$17:$B$217=Calculations!$K34),0))))</f>
        <v/>
      </c>
      <c r="U34" s="114" t="str" cm="1">
        <f t="array" aca="1" ref="U34" ca="1">IF(LEN($K34)=0,"",IF(OR(F34="System Leaks",AND(E34="Urban",F34="Outdoor")),0,INDEX('Historical Mix'!$AC$17:$AC$217,MATCH(1,('Historical Mix'!$A$17:$A$217=Calculations!$E34)*('Historical Mix'!$B$17:$B$217=Calculations!$K34),0))))</f>
        <v/>
      </c>
      <c r="V34" s="114" t="str" cm="1">
        <f t="array" aca="1" ref="V34" ca="1">IF(LEN($K34)=0,"",IF(OR(F34="System Leaks",AND(E34="Urban",F34="Outdoor")),0,INDEX('Historical Mix'!$AD$17:$AD$217,MATCH(1,('Historical Mix'!$A$17:$A$217=Calculations!$E34)*('Historical Mix'!$B$17:$B$217=Calculations!$K34),0))))</f>
        <v/>
      </c>
      <c r="W34" s="114" t="str">
        <f t="shared" ca="1" si="0"/>
        <v/>
      </c>
      <c r="X34" s="114" t="str">
        <f t="shared" ca="1" si="1"/>
        <v/>
      </c>
      <c r="Y34" s="114" t="str">
        <f t="shared" ca="1" si="2"/>
        <v/>
      </c>
      <c r="Z34" s="85" t="str" cm="1">
        <f t="array" aca="1" ref="Z34" ca="1">IF(LEN($K34)=0,"",INDEX('Water System Inputs'!$L$1:$L$250,MATCH(1,('Water System Inputs'!$A$1:$A$250=Calculations!$K34)*('Water System Inputs'!$B$1:$B$250=SUBSTITUTE(Calculations!$L34,"*",""))*('Water System Inputs'!$C$1:$C$250=Calculations!$E34)*('Water System Inputs'!$D$1:$D$250=Calculations!Z$3),0)))</f>
        <v/>
      </c>
      <c r="AA34" s="113" t="str" cm="1">
        <f t="array" aca="1" ref="AA34" ca="1">IF(LEN($K34)=0,"",INDEX('Water System Inputs'!$N$1:$N$250,MATCH(1,('Water System Inputs'!$A$1:$A$250=Calculations!$K34)*('Water System Inputs'!$B$1:$B$250=SUBSTITUTE(Calculations!$L34,"*",""))*('Water System Inputs'!$C$1:$C$250=Calculations!$E34)*('Water System Inputs'!$L$1:$L$250=Z34),0)))</f>
        <v/>
      </c>
      <c r="AB34" s="113" t="str" cm="1">
        <f t="array" aca="1" ref="AB34" ca="1">IF(LEN($K34)=0,"",INDEX('Water System Inputs'!$M$1:$M$250,MATCH(1,('Water System Inputs'!$A$1:$A$250=Calculations!$K34)*('Water System Inputs'!$B$1:$B$250=SUBSTITUTE(Calculations!$L34,"*",""))*('Water System Inputs'!$C$1:$C$250=Calculations!$E34)*('Water System Inputs'!$L$1:$L$250=Z34),0)))</f>
        <v/>
      </c>
      <c r="AC34" s="85" t="str" cm="1">
        <f t="array" aca="1" ref="AC34" ca="1">IF(LEN($K34)=0,"",INDEX('Water System Inputs'!$L$1:$L$250,MATCH(1,('Water System Inputs'!$A$1:$A$250=Calculations!$K34)*('Water System Inputs'!$B$1:$B$250=SUBSTITUTE(Calculations!$L34,"*",""))*('Water System Inputs'!$C$1:$C$250=Calculations!$E34)*('Water System Inputs'!$D$1:$D$250=Calculations!AC$3),0)))</f>
        <v/>
      </c>
      <c r="AD34" s="113" t="str" cm="1">
        <f t="array" aca="1" ref="AD34" ca="1">IF(LEN($K34)=0,"",INDEX('Water System Inputs'!$N$1:$N$250,MATCH(1,('Water System Inputs'!$A$1:$A$250=Calculations!$K34)*('Water System Inputs'!$B$1:$B$250=SUBSTITUTE(Calculations!$L34,"*",""))*('Water System Inputs'!$C$1:$C$250=Calculations!$E34)*('Water System Inputs'!$L$1:$L$250=AC34),0)))</f>
        <v/>
      </c>
      <c r="AE34" s="113" t="str" cm="1">
        <f t="array" aca="1" ref="AE34" ca="1">IF(LEN($K34)=0,"",INDEX('Water System Inputs'!$M$1:$M$250,MATCH(1,('Water System Inputs'!$A$1:$A$250=Calculations!$K34)*('Water System Inputs'!$B$1:$B$250=SUBSTITUTE(Calculations!$L34,"*",""))*('Water System Inputs'!$C$1:$C$250=Calculations!$E34)*('Water System Inputs'!$L$1:$L$250=AC34),0)))</f>
        <v/>
      </c>
      <c r="AF34" s="85" t="str" cm="1">
        <f t="array" aca="1" ref="AF34" ca="1">IF(LEN($K34)=0,"",INDEX('Water System Inputs'!$L$1:$L$250,MATCH(1,('Water System Inputs'!$A$1:$A$250=Calculations!$K34)*('Water System Inputs'!$B$1:$B$250=SUBSTITUTE(Calculations!$L34,"*",""))*('Water System Inputs'!$C$1:$C$250=Calculations!$E34)*('Water System Inputs'!$D$1:$D$250=Calculations!AF$3),0)))</f>
        <v/>
      </c>
      <c r="AG34" s="85" t="str" cm="1">
        <f t="array" aca="1" ref="AG34" ca="1">IF(OR(LEN($K34)=0,AF34&lt;&gt;"Urban Potable Distribution"),"",INDEX('Water System Inputs'!$L$1:$L$250,MATCH(1,('Water System Inputs'!$A$1:$A$250=Calculations!$K34)*('Water System Inputs'!$B$1:$B$250=SUBSTITUTE(Calculations!$L34,"*",""))*('Water System Inputs'!$C$1:$C$250=Calculations!$E34)*('Water System Inputs'!$D$1:$D$250=Calculations!AG$3),0)))</f>
        <v/>
      </c>
      <c r="AH34" s="113" t="str" cm="1">
        <f t="array" aca="1" ref="AH34" ca="1">IF(LEN($K34)=0,"",INDEX('Water System Inputs'!$N$1:$N$250,MATCH(1,('Water System Inputs'!$A$1:$A$250=Calculations!$K34)*('Water System Inputs'!$B$1:$B$250=SUBSTITUTE(Calculations!$L34,"*",""))*('Water System Inputs'!$C$1:$C$250=Calculations!$E34)*('Water System Inputs'!$L$1:$L$250=AF34),0)))</f>
        <v/>
      </c>
      <c r="AI34" s="113" t="str" cm="1">
        <f t="array" aca="1" ref="AI34" ca="1">IF(LEN($K34)=0,"",INDEX('Water System Inputs'!$M$1:$M$250,MATCH(1,('Water System Inputs'!$A$1:$A$250=Calculations!$K34)*('Water System Inputs'!$B$1:$B$250=SUBSTITUTE(Calculations!$L34,"*",""))*('Water System Inputs'!$C$1:$C$250=Calculations!$E34)*('Water System Inputs'!$L$1:$L$250=AF34),0)))</f>
        <v/>
      </c>
      <c r="AJ34" s="85" t="str" cm="1">
        <f t="array" aca="1" ref="AJ34" ca="1">IF(LEN($K34)=0,"",IF(OR(F34="System Leaks",AND(E34="Urban",F34="Outdoor")),"None",INDEX('Water System Inputs'!$L$1:$L$250,MATCH(1,('Water System Inputs'!$A$1:$A$250=Calculations!$K34)*('Water System Inputs'!$B$1:$B$250=SUBSTITUTE(Calculations!$L34,"*",""))*('Water System Inputs'!$C$1:$C$250=Calculations!$E34)*('Water System Inputs'!$D$1:$D$250=Calculations!AJ$3),0))))</f>
        <v/>
      </c>
      <c r="AK34" s="113" t="str" cm="1">
        <f t="array" aca="1" ref="AK34" ca="1">IF(LEN($K34)=0,"",IF(AJ34="None",0,INDEX('Water System Inputs'!$N$1:$N$250,MATCH(1,('Water System Inputs'!$A$1:$A$250=Calculations!$K34)*('Water System Inputs'!$B$1:$B$250=SUBSTITUTE(Calculations!$L34,"*",""))*('Water System Inputs'!$C$1:$C$250=Calculations!$E34)*('Water System Inputs'!$L$1:$L$250=AJ34),0))))</f>
        <v/>
      </c>
      <c r="AL34" s="113" t="str" cm="1">
        <f t="array" aca="1" ref="AL34" ca="1">IF(LEN($K34)=0,"",IF(AJ34="None",0,INDEX('Water System Inputs'!$M$1:$M$250,MATCH(1,('Water System Inputs'!$A$1:$A$250=Calculations!$K34)*('Water System Inputs'!$B$1:$B$250=SUBSTITUTE(Calculations!$L34,"*",""))*('Water System Inputs'!$C$1:$C$250=Calculations!$E34)*('Water System Inputs'!$L$1:$L$250=AJ34),0))))</f>
        <v/>
      </c>
      <c r="AM34" s="85" t="str" cm="1">
        <f t="array" aca="1" ref="AM34" ca="1">IF(LEN($K34)=0,"",IF(OR(F34="System Leaks",AND(E34="Urban",F34="Outdoor")),"None",INDEX('Water System Inputs'!$L$1:$L$250,MATCH(1,('Water System Inputs'!$A$1:$A$250=Calculations!$K34)*('Water System Inputs'!$B$1:$B$250=SUBSTITUTE(Calculations!$L34,"*",""))*('Water System Inputs'!$C$1:$C$250=Calculations!$E34)*('Water System Inputs'!$D$1:$D$250=Calculations!AM$3),0))))</f>
        <v/>
      </c>
      <c r="AN34" s="113" t="str" cm="1">
        <f t="array" aca="1" ref="AN34" ca="1">IF(LEN($K34)=0,"",IF(AM34="None",0,INDEX('Water System Inputs'!$N$1:$N$250,MATCH(1,('Water System Inputs'!$A$1:$A$250=Calculations!$K34)*('Water System Inputs'!$B$1:$B$250=SUBSTITUTE(Calculations!$L34,"*",""))*('Water System Inputs'!$C$1:$C$250=Calculations!$E34)*('Water System Inputs'!$L$1:$L$250=AM34),0))))</f>
        <v/>
      </c>
      <c r="AO34" s="113" t="str" cm="1">
        <f t="array" aca="1" ref="AO34" ca="1">IF(LEN($K34)=0,"",IF(AM34="None",0,INDEX('Water System Inputs'!$M$1:$M$250,MATCH(1,('Water System Inputs'!$A$1:$A$250=Calculations!$K34)*('Water System Inputs'!$B$1:$B$250=SUBSTITUTE(Calculations!$L34,"*",""))*('Water System Inputs'!$C$1:$C$250=Calculations!$E34)*('Water System Inputs'!$L$1:$L$250=AM34),0))))</f>
        <v/>
      </c>
      <c r="AP34" s="114" t="str">
        <f t="shared" ca="1" si="3"/>
        <v/>
      </c>
      <c r="AQ34" s="114" t="str">
        <f t="shared" ca="1" si="4"/>
        <v/>
      </c>
      <c r="AR34" s="114" t="str">
        <f t="shared" ca="1" si="5"/>
        <v/>
      </c>
      <c r="AS34" s="114" t="str" cm="1">
        <f t="array" aca="1" ref="AS34" ca="1">IF(LEN($K34)=0,"",IF($C34&gt;ResourceBalanceYear,AP34,IF(SUM($C34:$D34)&lt;ResourceBalanceYear,W34,((ResourceBalanceYear-$C34)*W34+(SUM($C34:$D34)-ResourceBalanceYear)*AP34)/$D34)))</f>
        <v/>
      </c>
      <c r="AT34" s="114" t="str" cm="1">
        <f t="array" aca="1" ref="AT34" ca="1">IF(LEN($K34)=0,"",IF($C34&gt;ResourceBalanceYear,AQ34,IF(SUM($C34:$D34)&lt;ResourceBalanceYear,X34,((ResourceBalanceYear-$C34)*X34+(SUM($C34:$D34)-ResourceBalanceYear)*AQ34)/$D34)))</f>
        <v/>
      </c>
      <c r="AU34" s="114" t="str" cm="1">
        <f t="array" aca="1" ref="AU34" ca="1">IF(LEN($K34)=0,"",IF($C34&gt;ResourceBalanceYear,AR34,IF(SUM($C34:$D34)&lt;ResourceBalanceYear,Y34,((ResourceBalanceYear-$C34)*Y34+(SUM($C34:$D34)-ResourceBalanceYear)*AR34)/$D34)))</f>
        <v/>
      </c>
      <c r="AV34" s="136" t="str" cm="1">
        <f t="array" aca="1" ref="AV34" ca="1">IFERROR(IF(LEN($K34)=0,"",IF(AND(ResourceBalanceYear&lt;&gt;'Water System Inputs'!$E$5,ISERROR(FIND("*",_xlfn.TEXTJOIN(,TRUE,L34:AO34))&gt;0)),"Resource Balance Year has been changed by user",IF(AND(ResourceBalanceYear='Water System Inputs'!$E$5,FIND("*",_xlfn.TEXTJOIN(,TRUE,L34:AO34))&gt;0),"Marginal Energy calculations contain user overrides",IF(AND(ResourceBalanceYear&lt;&gt;'Water System Inputs'!$E$5,FIND("*",_xlfn.TEXTJOIN(,TRUE,L34:AO34))&gt;0),"Resource Balance Year has been changed by user; Marginal Energy calculations contain user overrides","")))),"")</f>
        <v/>
      </c>
      <c r="AW34" s="6" t="str" cm="1">
        <f t="array" aca="1" ref="AW34" ca="1">IFERROR(IF(LEN($K34)=0,"",IF(ResourceBalanceYear&lt;&gt;'Water System Inputs'!$E$5,"Resource Balance Year has been changed by user","")),"")</f>
        <v/>
      </c>
      <c r="AX34" s="6" t="str">
        <f t="shared" ca="1" si="6"/>
        <v/>
      </c>
      <c r="AY34" s="6" t="str">
        <f t="shared" ca="1" si="7"/>
        <v/>
      </c>
    </row>
    <row r="35" spans="1:51" x14ac:dyDescent="0.25">
      <c r="A35" s="85" t="str" cm="1">
        <f t="array" aca="1" ref="A35" ca="1">IF(ISBLANK(INDIRECT("'Measure Inputs'!C"&amp;ROW()+8)),"",INDIRECT("'Measure Inputs'!C"&amp;ROW()+8))</f>
        <v/>
      </c>
      <c r="B35" s="85" t="str" cm="1">
        <f t="array" aca="1" ref="B35" ca="1">IF(ISBLANK(INDIRECT("'Measure Inputs'!D"&amp;ROW()+8)),"",INDIRECT("'Measure Inputs'!D"&amp;ROW()+8))</f>
        <v/>
      </c>
      <c r="C35" s="85" t="str" cm="1">
        <f t="array" aca="1" ref="C35" ca="1">IF(ISBLANK(INDIRECT("'Measure Inputs'!F"&amp;ROW()+8)),"",INDIRECT("'Measure Inputs'!F"&amp;ROW()+8))</f>
        <v/>
      </c>
      <c r="D35" s="114" t="str" cm="1">
        <f t="array" aca="1" ref="D35" ca="1">IF(ISBLANK(INDIRECT("'Measure Inputs'!G"&amp;ROW()+8)),"",INDIRECT("'Measure Inputs'!G"&amp;ROW()+8))</f>
        <v/>
      </c>
      <c r="E35" s="85" t="str" cm="1">
        <f t="array" aca="1" ref="E35" ca="1">IF(ISBLANK(INDIRECT("'Measure Inputs'!H"&amp;ROW()+8)),"",INDIRECT("'Measure Inputs'!H"&amp;ROW()+8))</f>
        <v/>
      </c>
      <c r="F35" s="85" t="str" cm="1">
        <f t="array" aca="1" ref="F35" ca="1">IF(ISBLANK(INDIRECT("'Measure Inputs'!I"&amp;ROW()+8)),"",INDIRECT("'Measure Inputs'!I"&amp;ROW()+8))</f>
        <v/>
      </c>
      <c r="G35" s="114" t="str" cm="1">
        <f t="array" aca="1" ref="G35" ca="1">IF(ISBLANK(INDIRECT("'Measure Inputs'!J"&amp;ROW()+8)),"",INDIRECT("'Measure Inputs'!J"&amp;ROW()+8))</f>
        <v/>
      </c>
      <c r="H35" s="85" t="str" cm="1">
        <f t="array" aca="1" ref="H35" ca="1">IF(ISBLANK(INDIRECT("'Measure Inputs'!K"&amp;ROW()+8)),"",INDIRECT("'Measure Inputs'!K"&amp;ROW()+8))</f>
        <v/>
      </c>
      <c r="I35" s="114" t="str" cm="1">
        <f t="array" aca="1" ref="I35" ca="1">IF(ISBLANK(INDIRECT("'Measure Inputs'!L"&amp;ROW()+8)),"",INDIRECT("'Measure Inputs'!L"&amp;ROW()+8))</f>
        <v/>
      </c>
      <c r="J35" s="114" t="str">
        <f ca="1">IF(LEN(I35)=0,"",I35*'Default Values'!$B$91)</f>
        <v/>
      </c>
      <c r="K35" s="85" t="str" cm="1">
        <f t="array" aca="1" ref="K35" ca="1">IF(ISBLANK(INDIRECT("'Measure Inputs'!E"&amp;ROW()+8)),"",INDIRECT("'Measure Inputs'!E"&amp;ROW()+8))</f>
        <v/>
      </c>
      <c r="L35" s="85" t="str">
        <f ca="1">IF(LEN($K35)=0,"",OFFSET(INDEX('Water System Inputs'!$L:$L,MATCH($K35,'Water System Inputs'!$E:$E,0)),2,0))</f>
        <v/>
      </c>
      <c r="M35" s="114" t="str" cm="1">
        <f t="array" aca="1" ref="M35" ca="1">IF(LEN($K35)=0,"",INDEX('Historical Mix'!$H$17:$H$217,MATCH(1,('Historical Mix'!$A$17:$A$217=Calculations!$E35)*('Historical Mix'!$B$17:$B$217=Calculations!$K35),0)))</f>
        <v/>
      </c>
      <c r="N35" s="114" t="str" cm="1">
        <f t="array" aca="1" ref="N35" ca="1">IF(LEN($K35)=0,"",INDEX('Historical Mix'!$I$17:$I$217,MATCH(1,('Historical Mix'!$A$17:$A$217=Calculations!$E35)*('Historical Mix'!$B$17:$B$217=Calculations!$K35),0)))</f>
        <v/>
      </c>
      <c r="O35" s="114" t="str" cm="1">
        <f t="array" aca="1" ref="O35" ca="1">IF(LEN($K35)=0,"",INDEX('Historical Mix'!$M$17:$M$217,MATCH(1,('Historical Mix'!$A$17:$A$217=Calculations!$E35)*('Historical Mix'!$B$17:$B$217=Calculations!$K35),0)))</f>
        <v/>
      </c>
      <c r="P35" s="114" t="str" cm="1">
        <f t="array" aca="1" ref="P35" ca="1">IF(LEN($K35)=0,"",INDEX('Historical Mix'!$N$17:$N$217,MATCH(1,('Historical Mix'!$A$17:$A$217=Calculations!$E35)*('Historical Mix'!$B$17:$B$217=Calculations!$K35),0)))</f>
        <v/>
      </c>
      <c r="Q35" s="114" t="str" cm="1">
        <f t="array" aca="1" ref="Q35" ca="1">IF(LEN($K35)=0,"",INDEX('Historical Mix'!$S$17:$S$217,MATCH(1,('Historical Mix'!$A$17:$A$217=Calculations!$E35)*('Historical Mix'!$B$17:$B$217=Calculations!$K35),0)))</f>
        <v/>
      </c>
      <c r="R35" s="114" t="str" cm="1">
        <f t="array" aca="1" ref="R35" ca="1">IF(LEN($K35)=0,"",INDEX('Historical Mix'!$T$17:$T$217,MATCH(1,('Historical Mix'!$A$17:$A$217=Calculations!$E35)*('Historical Mix'!$B$17:$B$217=Calculations!$K35),0)))</f>
        <v/>
      </c>
      <c r="S35" s="114" t="str" cm="1">
        <f t="array" aca="1" ref="S35" ca="1">IF(LEN($K35)=0,"",IF(OR(F35="System Leaks",AND(E35="Urban",F35="Outdoor")),0,INDEX('Historical Mix'!$X$17:$X$217,MATCH(1,('Historical Mix'!$A$17:$A$217=Calculations!$E35)*('Historical Mix'!$B$17:$B$217=Calculations!$K35),0))))</f>
        <v/>
      </c>
      <c r="T35" s="114" t="str" cm="1">
        <f t="array" aca="1" ref="T35" ca="1">IF(LEN($K35)=0,"",IF(OR(F35="System Leaks",AND(E35="Urban",F35="Outdoor")),0,INDEX('Historical Mix'!$Y$17:$Y$217,MATCH(1,('Historical Mix'!$A$17:$A$217=Calculations!$E35)*('Historical Mix'!$B$17:$B$217=Calculations!$K35),0))))</f>
        <v/>
      </c>
      <c r="U35" s="114" t="str" cm="1">
        <f t="array" aca="1" ref="U35" ca="1">IF(LEN($K35)=0,"",IF(OR(F35="System Leaks",AND(E35="Urban",F35="Outdoor")),0,INDEX('Historical Mix'!$AC$17:$AC$217,MATCH(1,('Historical Mix'!$A$17:$A$217=Calculations!$E35)*('Historical Mix'!$B$17:$B$217=Calculations!$K35),0))))</f>
        <v/>
      </c>
      <c r="V35" s="114" t="str" cm="1">
        <f t="array" aca="1" ref="V35" ca="1">IF(LEN($K35)=0,"",IF(OR(F35="System Leaks",AND(E35="Urban",F35="Outdoor")),0,INDEX('Historical Mix'!$AD$17:$AD$217,MATCH(1,('Historical Mix'!$A$17:$A$217=Calculations!$E35)*('Historical Mix'!$B$17:$B$217=Calculations!$K35),0))))</f>
        <v/>
      </c>
      <c r="W35" s="114" t="str">
        <f t="shared" ca="1" si="0"/>
        <v/>
      </c>
      <c r="X35" s="114" t="str">
        <f t="shared" ca="1" si="1"/>
        <v/>
      </c>
      <c r="Y35" s="114" t="str">
        <f t="shared" ca="1" si="2"/>
        <v/>
      </c>
      <c r="Z35" s="85" t="str" cm="1">
        <f t="array" aca="1" ref="Z35" ca="1">IF(LEN($K35)=0,"",INDEX('Water System Inputs'!$L$1:$L$250,MATCH(1,('Water System Inputs'!$A$1:$A$250=Calculations!$K35)*('Water System Inputs'!$B$1:$B$250=SUBSTITUTE(Calculations!$L35,"*",""))*('Water System Inputs'!$C$1:$C$250=Calculations!$E35)*('Water System Inputs'!$D$1:$D$250=Calculations!Z$3),0)))</f>
        <v/>
      </c>
      <c r="AA35" s="113" t="str" cm="1">
        <f t="array" aca="1" ref="AA35" ca="1">IF(LEN($K35)=0,"",INDEX('Water System Inputs'!$N$1:$N$250,MATCH(1,('Water System Inputs'!$A$1:$A$250=Calculations!$K35)*('Water System Inputs'!$B$1:$B$250=SUBSTITUTE(Calculations!$L35,"*",""))*('Water System Inputs'!$C$1:$C$250=Calculations!$E35)*('Water System Inputs'!$L$1:$L$250=Z35),0)))</f>
        <v/>
      </c>
      <c r="AB35" s="113" t="str" cm="1">
        <f t="array" aca="1" ref="AB35" ca="1">IF(LEN($K35)=0,"",INDEX('Water System Inputs'!$M$1:$M$250,MATCH(1,('Water System Inputs'!$A$1:$A$250=Calculations!$K35)*('Water System Inputs'!$B$1:$B$250=SUBSTITUTE(Calculations!$L35,"*",""))*('Water System Inputs'!$C$1:$C$250=Calculations!$E35)*('Water System Inputs'!$L$1:$L$250=Z35),0)))</f>
        <v/>
      </c>
      <c r="AC35" s="85" t="str" cm="1">
        <f t="array" aca="1" ref="AC35" ca="1">IF(LEN($K35)=0,"",INDEX('Water System Inputs'!$L$1:$L$250,MATCH(1,('Water System Inputs'!$A$1:$A$250=Calculations!$K35)*('Water System Inputs'!$B$1:$B$250=SUBSTITUTE(Calculations!$L35,"*",""))*('Water System Inputs'!$C$1:$C$250=Calculations!$E35)*('Water System Inputs'!$D$1:$D$250=Calculations!AC$3),0)))</f>
        <v/>
      </c>
      <c r="AD35" s="113" t="str" cm="1">
        <f t="array" aca="1" ref="AD35" ca="1">IF(LEN($K35)=0,"",INDEX('Water System Inputs'!$N$1:$N$250,MATCH(1,('Water System Inputs'!$A$1:$A$250=Calculations!$K35)*('Water System Inputs'!$B$1:$B$250=SUBSTITUTE(Calculations!$L35,"*",""))*('Water System Inputs'!$C$1:$C$250=Calculations!$E35)*('Water System Inputs'!$L$1:$L$250=AC35),0)))</f>
        <v/>
      </c>
      <c r="AE35" s="113" t="str" cm="1">
        <f t="array" aca="1" ref="AE35" ca="1">IF(LEN($K35)=0,"",INDEX('Water System Inputs'!$M$1:$M$250,MATCH(1,('Water System Inputs'!$A$1:$A$250=Calculations!$K35)*('Water System Inputs'!$B$1:$B$250=SUBSTITUTE(Calculations!$L35,"*",""))*('Water System Inputs'!$C$1:$C$250=Calculations!$E35)*('Water System Inputs'!$L$1:$L$250=AC35),0)))</f>
        <v/>
      </c>
      <c r="AF35" s="85" t="str" cm="1">
        <f t="array" aca="1" ref="AF35" ca="1">IF(LEN($K35)=0,"",INDEX('Water System Inputs'!$L$1:$L$250,MATCH(1,('Water System Inputs'!$A$1:$A$250=Calculations!$K35)*('Water System Inputs'!$B$1:$B$250=SUBSTITUTE(Calculations!$L35,"*",""))*('Water System Inputs'!$C$1:$C$250=Calculations!$E35)*('Water System Inputs'!$D$1:$D$250=Calculations!AF$3),0)))</f>
        <v/>
      </c>
      <c r="AG35" s="85" t="str" cm="1">
        <f t="array" aca="1" ref="AG35" ca="1">IF(OR(LEN($K35)=0,AF35&lt;&gt;"Urban Potable Distribution"),"",INDEX('Water System Inputs'!$L$1:$L$250,MATCH(1,('Water System Inputs'!$A$1:$A$250=Calculations!$K35)*('Water System Inputs'!$B$1:$B$250=SUBSTITUTE(Calculations!$L35,"*",""))*('Water System Inputs'!$C$1:$C$250=Calculations!$E35)*('Water System Inputs'!$D$1:$D$250=Calculations!AG$3),0)))</f>
        <v/>
      </c>
      <c r="AH35" s="113" t="str" cm="1">
        <f t="array" aca="1" ref="AH35" ca="1">IF(LEN($K35)=0,"",INDEX('Water System Inputs'!$N$1:$N$250,MATCH(1,('Water System Inputs'!$A$1:$A$250=Calculations!$K35)*('Water System Inputs'!$B$1:$B$250=SUBSTITUTE(Calculations!$L35,"*",""))*('Water System Inputs'!$C$1:$C$250=Calculations!$E35)*('Water System Inputs'!$L$1:$L$250=AF35),0)))</f>
        <v/>
      </c>
      <c r="AI35" s="113" t="str" cm="1">
        <f t="array" aca="1" ref="AI35" ca="1">IF(LEN($K35)=0,"",INDEX('Water System Inputs'!$M$1:$M$250,MATCH(1,('Water System Inputs'!$A$1:$A$250=Calculations!$K35)*('Water System Inputs'!$B$1:$B$250=SUBSTITUTE(Calculations!$L35,"*",""))*('Water System Inputs'!$C$1:$C$250=Calculations!$E35)*('Water System Inputs'!$L$1:$L$250=AF35),0)))</f>
        <v/>
      </c>
      <c r="AJ35" s="85" t="str" cm="1">
        <f t="array" aca="1" ref="AJ35" ca="1">IF(LEN($K35)=0,"",IF(OR(F35="System Leaks",AND(E35="Urban",F35="Outdoor")),"None",INDEX('Water System Inputs'!$L$1:$L$250,MATCH(1,('Water System Inputs'!$A$1:$A$250=Calculations!$K35)*('Water System Inputs'!$B$1:$B$250=SUBSTITUTE(Calculations!$L35,"*",""))*('Water System Inputs'!$C$1:$C$250=Calculations!$E35)*('Water System Inputs'!$D$1:$D$250=Calculations!AJ$3),0))))</f>
        <v/>
      </c>
      <c r="AK35" s="113" t="str" cm="1">
        <f t="array" aca="1" ref="AK35" ca="1">IF(LEN($K35)=0,"",IF(AJ35="None",0,INDEX('Water System Inputs'!$N$1:$N$250,MATCH(1,('Water System Inputs'!$A$1:$A$250=Calculations!$K35)*('Water System Inputs'!$B$1:$B$250=SUBSTITUTE(Calculations!$L35,"*",""))*('Water System Inputs'!$C$1:$C$250=Calculations!$E35)*('Water System Inputs'!$L$1:$L$250=AJ35),0))))</f>
        <v/>
      </c>
      <c r="AL35" s="113" t="str" cm="1">
        <f t="array" aca="1" ref="AL35" ca="1">IF(LEN($K35)=0,"",IF(AJ35="None",0,INDEX('Water System Inputs'!$M$1:$M$250,MATCH(1,('Water System Inputs'!$A$1:$A$250=Calculations!$K35)*('Water System Inputs'!$B$1:$B$250=SUBSTITUTE(Calculations!$L35,"*",""))*('Water System Inputs'!$C$1:$C$250=Calculations!$E35)*('Water System Inputs'!$L$1:$L$250=AJ35),0))))</f>
        <v/>
      </c>
      <c r="AM35" s="85" t="str" cm="1">
        <f t="array" aca="1" ref="AM35" ca="1">IF(LEN($K35)=0,"",IF(OR(F35="System Leaks",AND(E35="Urban",F35="Outdoor")),"None",INDEX('Water System Inputs'!$L$1:$L$250,MATCH(1,('Water System Inputs'!$A$1:$A$250=Calculations!$K35)*('Water System Inputs'!$B$1:$B$250=SUBSTITUTE(Calculations!$L35,"*",""))*('Water System Inputs'!$C$1:$C$250=Calculations!$E35)*('Water System Inputs'!$D$1:$D$250=Calculations!AM$3),0))))</f>
        <v/>
      </c>
      <c r="AN35" s="113" t="str" cm="1">
        <f t="array" aca="1" ref="AN35" ca="1">IF(LEN($K35)=0,"",IF(AM35="None",0,INDEX('Water System Inputs'!$N$1:$N$250,MATCH(1,('Water System Inputs'!$A$1:$A$250=Calculations!$K35)*('Water System Inputs'!$B$1:$B$250=SUBSTITUTE(Calculations!$L35,"*",""))*('Water System Inputs'!$C$1:$C$250=Calculations!$E35)*('Water System Inputs'!$L$1:$L$250=AM35),0))))</f>
        <v/>
      </c>
      <c r="AO35" s="113" t="str" cm="1">
        <f t="array" aca="1" ref="AO35" ca="1">IF(LEN($K35)=0,"",IF(AM35="None",0,INDEX('Water System Inputs'!$M$1:$M$250,MATCH(1,('Water System Inputs'!$A$1:$A$250=Calculations!$K35)*('Water System Inputs'!$B$1:$B$250=SUBSTITUTE(Calculations!$L35,"*",""))*('Water System Inputs'!$C$1:$C$250=Calculations!$E35)*('Water System Inputs'!$L$1:$L$250=AM35),0))))</f>
        <v/>
      </c>
      <c r="AP35" s="114" t="str">
        <f t="shared" ca="1" si="3"/>
        <v/>
      </c>
      <c r="AQ35" s="114" t="str">
        <f t="shared" ca="1" si="4"/>
        <v/>
      </c>
      <c r="AR35" s="114" t="str">
        <f t="shared" ca="1" si="5"/>
        <v/>
      </c>
      <c r="AS35" s="114" t="str" cm="1">
        <f t="array" aca="1" ref="AS35" ca="1">IF(LEN($K35)=0,"",IF($C35&gt;ResourceBalanceYear,AP35,IF(SUM($C35:$D35)&lt;ResourceBalanceYear,W35,((ResourceBalanceYear-$C35)*W35+(SUM($C35:$D35)-ResourceBalanceYear)*AP35)/$D35)))</f>
        <v/>
      </c>
      <c r="AT35" s="114" t="str" cm="1">
        <f t="array" aca="1" ref="AT35" ca="1">IF(LEN($K35)=0,"",IF($C35&gt;ResourceBalanceYear,AQ35,IF(SUM($C35:$D35)&lt;ResourceBalanceYear,X35,((ResourceBalanceYear-$C35)*X35+(SUM($C35:$D35)-ResourceBalanceYear)*AQ35)/$D35)))</f>
        <v/>
      </c>
      <c r="AU35" s="114" t="str" cm="1">
        <f t="array" aca="1" ref="AU35" ca="1">IF(LEN($K35)=0,"",IF($C35&gt;ResourceBalanceYear,AR35,IF(SUM($C35:$D35)&lt;ResourceBalanceYear,Y35,((ResourceBalanceYear-$C35)*Y35+(SUM($C35:$D35)-ResourceBalanceYear)*AR35)/$D35)))</f>
        <v/>
      </c>
      <c r="AV35" s="136" t="str" cm="1">
        <f t="array" aca="1" ref="AV35" ca="1">IFERROR(IF(LEN($K35)=0,"",IF(AND(ResourceBalanceYear&lt;&gt;'Water System Inputs'!$E$5,ISERROR(FIND("*",_xlfn.TEXTJOIN(,TRUE,L35:AO35))&gt;0)),"Resource Balance Year has been changed by user",IF(AND(ResourceBalanceYear='Water System Inputs'!$E$5,FIND("*",_xlfn.TEXTJOIN(,TRUE,L35:AO35))&gt;0),"Marginal Energy calculations contain user overrides",IF(AND(ResourceBalanceYear&lt;&gt;'Water System Inputs'!$E$5,FIND("*",_xlfn.TEXTJOIN(,TRUE,L35:AO35))&gt;0),"Resource Balance Year has been changed by user; Marginal Energy calculations contain user overrides","")))),"")</f>
        <v/>
      </c>
      <c r="AW35" s="6" t="str" cm="1">
        <f t="array" aca="1" ref="AW35" ca="1">IFERROR(IF(LEN($K35)=0,"",IF(ResourceBalanceYear&lt;&gt;'Water System Inputs'!$E$5,"Resource Balance Year has been changed by user","")),"")</f>
        <v/>
      </c>
      <c r="AX35" s="6" t="str">
        <f t="shared" ca="1" si="6"/>
        <v/>
      </c>
      <c r="AY35" s="6" t="str">
        <f t="shared" ca="1" si="7"/>
        <v/>
      </c>
    </row>
    <row r="36" spans="1:51" x14ac:dyDescent="0.25">
      <c r="A36" s="85" t="str" cm="1">
        <f t="array" aca="1" ref="A36" ca="1">IF(ISBLANK(INDIRECT("'Measure Inputs'!C"&amp;ROW()+8)),"",INDIRECT("'Measure Inputs'!C"&amp;ROW()+8))</f>
        <v/>
      </c>
      <c r="B36" s="85" t="str" cm="1">
        <f t="array" aca="1" ref="B36" ca="1">IF(ISBLANK(INDIRECT("'Measure Inputs'!D"&amp;ROW()+8)),"",INDIRECT("'Measure Inputs'!D"&amp;ROW()+8))</f>
        <v/>
      </c>
      <c r="C36" s="85" t="str" cm="1">
        <f t="array" aca="1" ref="C36" ca="1">IF(ISBLANK(INDIRECT("'Measure Inputs'!F"&amp;ROW()+8)),"",INDIRECT("'Measure Inputs'!F"&amp;ROW()+8))</f>
        <v/>
      </c>
      <c r="D36" s="114" t="str" cm="1">
        <f t="array" aca="1" ref="D36" ca="1">IF(ISBLANK(INDIRECT("'Measure Inputs'!G"&amp;ROW()+8)),"",INDIRECT("'Measure Inputs'!G"&amp;ROW()+8))</f>
        <v/>
      </c>
      <c r="E36" s="85" t="str" cm="1">
        <f t="array" aca="1" ref="E36" ca="1">IF(ISBLANK(INDIRECT("'Measure Inputs'!H"&amp;ROW()+8)),"",INDIRECT("'Measure Inputs'!H"&amp;ROW()+8))</f>
        <v/>
      </c>
      <c r="F36" s="85" t="str" cm="1">
        <f t="array" aca="1" ref="F36" ca="1">IF(ISBLANK(INDIRECT("'Measure Inputs'!I"&amp;ROW()+8)),"",INDIRECT("'Measure Inputs'!I"&amp;ROW()+8))</f>
        <v/>
      </c>
      <c r="G36" s="114" t="str" cm="1">
        <f t="array" aca="1" ref="G36" ca="1">IF(ISBLANK(INDIRECT("'Measure Inputs'!J"&amp;ROW()+8)),"",INDIRECT("'Measure Inputs'!J"&amp;ROW()+8))</f>
        <v/>
      </c>
      <c r="H36" s="85" t="str" cm="1">
        <f t="array" aca="1" ref="H36" ca="1">IF(ISBLANK(INDIRECT("'Measure Inputs'!K"&amp;ROW()+8)),"",INDIRECT("'Measure Inputs'!K"&amp;ROW()+8))</f>
        <v/>
      </c>
      <c r="I36" s="114" t="str" cm="1">
        <f t="array" aca="1" ref="I36" ca="1">IF(ISBLANK(INDIRECT("'Measure Inputs'!L"&amp;ROW()+8)),"",INDIRECT("'Measure Inputs'!L"&amp;ROW()+8))</f>
        <v/>
      </c>
      <c r="J36" s="114" t="str">
        <f ca="1">IF(LEN(I36)=0,"",I36*'Default Values'!$B$91)</f>
        <v/>
      </c>
      <c r="K36" s="85" t="str" cm="1">
        <f t="array" aca="1" ref="K36" ca="1">IF(ISBLANK(INDIRECT("'Measure Inputs'!E"&amp;ROW()+8)),"",INDIRECT("'Measure Inputs'!E"&amp;ROW()+8))</f>
        <v/>
      </c>
      <c r="L36" s="85" t="str">
        <f ca="1">IF(LEN($K36)=0,"",OFFSET(INDEX('Water System Inputs'!$L:$L,MATCH($K36,'Water System Inputs'!$E:$E,0)),2,0))</f>
        <v/>
      </c>
      <c r="M36" s="114" t="str" cm="1">
        <f t="array" aca="1" ref="M36" ca="1">IF(LEN($K36)=0,"",INDEX('Historical Mix'!$H$17:$H$217,MATCH(1,('Historical Mix'!$A$17:$A$217=Calculations!$E36)*('Historical Mix'!$B$17:$B$217=Calculations!$K36),0)))</f>
        <v/>
      </c>
      <c r="N36" s="114" t="str" cm="1">
        <f t="array" aca="1" ref="N36" ca="1">IF(LEN($K36)=0,"",INDEX('Historical Mix'!$I$17:$I$217,MATCH(1,('Historical Mix'!$A$17:$A$217=Calculations!$E36)*('Historical Mix'!$B$17:$B$217=Calculations!$K36),0)))</f>
        <v/>
      </c>
      <c r="O36" s="114" t="str" cm="1">
        <f t="array" aca="1" ref="O36" ca="1">IF(LEN($K36)=0,"",INDEX('Historical Mix'!$M$17:$M$217,MATCH(1,('Historical Mix'!$A$17:$A$217=Calculations!$E36)*('Historical Mix'!$B$17:$B$217=Calculations!$K36),0)))</f>
        <v/>
      </c>
      <c r="P36" s="114" t="str" cm="1">
        <f t="array" aca="1" ref="P36" ca="1">IF(LEN($K36)=0,"",INDEX('Historical Mix'!$N$17:$N$217,MATCH(1,('Historical Mix'!$A$17:$A$217=Calculations!$E36)*('Historical Mix'!$B$17:$B$217=Calculations!$K36),0)))</f>
        <v/>
      </c>
      <c r="Q36" s="114" t="str" cm="1">
        <f t="array" aca="1" ref="Q36" ca="1">IF(LEN($K36)=0,"",INDEX('Historical Mix'!$S$17:$S$217,MATCH(1,('Historical Mix'!$A$17:$A$217=Calculations!$E36)*('Historical Mix'!$B$17:$B$217=Calculations!$K36),0)))</f>
        <v/>
      </c>
      <c r="R36" s="114" t="str" cm="1">
        <f t="array" aca="1" ref="R36" ca="1">IF(LEN($K36)=0,"",INDEX('Historical Mix'!$T$17:$T$217,MATCH(1,('Historical Mix'!$A$17:$A$217=Calculations!$E36)*('Historical Mix'!$B$17:$B$217=Calculations!$K36),0)))</f>
        <v/>
      </c>
      <c r="S36" s="114" t="str" cm="1">
        <f t="array" aca="1" ref="S36" ca="1">IF(LEN($K36)=0,"",IF(OR(F36="System Leaks",AND(E36="Urban",F36="Outdoor")),0,INDEX('Historical Mix'!$X$17:$X$217,MATCH(1,('Historical Mix'!$A$17:$A$217=Calculations!$E36)*('Historical Mix'!$B$17:$B$217=Calculations!$K36),0))))</f>
        <v/>
      </c>
      <c r="T36" s="114" t="str" cm="1">
        <f t="array" aca="1" ref="T36" ca="1">IF(LEN($K36)=0,"",IF(OR(F36="System Leaks",AND(E36="Urban",F36="Outdoor")),0,INDEX('Historical Mix'!$Y$17:$Y$217,MATCH(1,('Historical Mix'!$A$17:$A$217=Calculations!$E36)*('Historical Mix'!$B$17:$B$217=Calculations!$K36),0))))</f>
        <v/>
      </c>
      <c r="U36" s="114" t="str" cm="1">
        <f t="array" aca="1" ref="U36" ca="1">IF(LEN($K36)=0,"",IF(OR(F36="System Leaks",AND(E36="Urban",F36="Outdoor")),0,INDEX('Historical Mix'!$AC$17:$AC$217,MATCH(1,('Historical Mix'!$A$17:$A$217=Calculations!$E36)*('Historical Mix'!$B$17:$B$217=Calculations!$K36),0))))</f>
        <v/>
      </c>
      <c r="V36" s="114" t="str" cm="1">
        <f t="array" aca="1" ref="V36" ca="1">IF(LEN($K36)=0,"",IF(OR(F36="System Leaks",AND(E36="Urban",F36="Outdoor")),0,INDEX('Historical Mix'!$AD$17:$AD$217,MATCH(1,('Historical Mix'!$A$17:$A$217=Calculations!$E36)*('Historical Mix'!$B$17:$B$217=Calculations!$K36),0))))</f>
        <v/>
      </c>
      <c r="W36" s="114" t="str">
        <f t="shared" ca="1" si="0"/>
        <v/>
      </c>
      <c r="X36" s="114" t="str">
        <f t="shared" ca="1" si="1"/>
        <v/>
      </c>
      <c r="Y36" s="114" t="str">
        <f t="shared" ca="1" si="2"/>
        <v/>
      </c>
      <c r="Z36" s="85" t="str" cm="1">
        <f t="array" aca="1" ref="Z36" ca="1">IF(LEN($K36)=0,"",INDEX('Water System Inputs'!$L$1:$L$250,MATCH(1,('Water System Inputs'!$A$1:$A$250=Calculations!$K36)*('Water System Inputs'!$B$1:$B$250=SUBSTITUTE(Calculations!$L36,"*",""))*('Water System Inputs'!$C$1:$C$250=Calculations!$E36)*('Water System Inputs'!$D$1:$D$250=Calculations!Z$3),0)))</f>
        <v/>
      </c>
      <c r="AA36" s="113" t="str" cm="1">
        <f t="array" aca="1" ref="AA36" ca="1">IF(LEN($K36)=0,"",INDEX('Water System Inputs'!$N$1:$N$250,MATCH(1,('Water System Inputs'!$A$1:$A$250=Calculations!$K36)*('Water System Inputs'!$B$1:$B$250=SUBSTITUTE(Calculations!$L36,"*",""))*('Water System Inputs'!$C$1:$C$250=Calculations!$E36)*('Water System Inputs'!$L$1:$L$250=Z36),0)))</f>
        <v/>
      </c>
      <c r="AB36" s="113" t="str" cm="1">
        <f t="array" aca="1" ref="AB36" ca="1">IF(LEN($K36)=0,"",INDEX('Water System Inputs'!$M$1:$M$250,MATCH(1,('Water System Inputs'!$A$1:$A$250=Calculations!$K36)*('Water System Inputs'!$B$1:$B$250=SUBSTITUTE(Calculations!$L36,"*",""))*('Water System Inputs'!$C$1:$C$250=Calculations!$E36)*('Water System Inputs'!$L$1:$L$250=Z36),0)))</f>
        <v/>
      </c>
      <c r="AC36" s="85" t="str" cm="1">
        <f t="array" aca="1" ref="AC36" ca="1">IF(LEN($K36)=0,"",INDEX('Water System Inputs'!$L$1:$L$250,MATCH(1,('Water System Inputs'!$A$1:$A$250=Calculations!$K36)*('Water System Inputs'!$B$1:$B$250=SUBSTITUTE(Calculations!$L36,"*",""))*('Water System Inputs'!$C$1:$C$250=Calculations!$E36)*('Water System Inputs'!$D$1:$D$250=Calculations!AC$3),0)))</f>
        <v/>
      </c>
      <c r="AD36" s="113" t="str" cm="1">
        <f t="array" aca="1" ref="AD36" ca="1">IF(LEN($K36)=0,"",INDEX('Water System Inputs'!$N$1:$N$250,MATCH(1,('Water System Inputs'!$A$1:$A$250=Calculations!$K36)*('Water System Inputs'!$B$1:$B$250=SUBSTITUTE(Calculations!$L36,"*",""))*('Water System Inputs'!$C$1:$C$250=Calculations!$E36)*('Water System Inputs'!$L$1:$L$250=AC36),0)))</f>
        <v/>
      </c>
      <c r="AE36" s="113" t="str" cm="1">
        <f t="array" aca="1" ref="AE36" ca="1">IF(LEN($K36)=0,"",INDEX('Water System Inputs'!$M$1:$M$250,MATCH(1,('Water System Inputs'!$A$1:$A$250=Calculations!$K36)*('Water System Inputs'!$B$1:$B$250=SUBSTITUTE(Calculations!$L36,"*",""))*('Water System Inputs'!$C$1:$C$250=Calculations!$E36)*('Water System Inputs'!$L$1:$L$250=AC36),0)))</f>
        <v/>
      </c>
      <c r="AF36" s="85" t="str" cm="1">
        <f t="array" aca="1" ref="AF36" ca="1">IF(LEN($K36)=0,"",INDEX('Water System Inputs'!$L$1:$L$250,MATCH(1,('Water System Inputs'!$A$1:$A$250=Calculations!$K36)*('Water System Inputs'!$B$1:$B$250=SUBSTITUTE(Calculations!$L36,"*",""))*('Water System Inputs'!$C$1:$C$250=Calculations!$E36)*('Water System Inputs'!$D$1:$D$250=Calculations!AF$3),0)))</f>
        <v/>
      </c>
      <c r="AG36" s="85" t="str" cm="1">
        <f t="array" aca="1" ref="AG36" ca="1">IF(OR(LEN($K36)=0,AF36&lt;&gt;"Urban Potable Distribution"),"",INDEX('Water System Inputs'!$L$1:$L$250,MATCH(1,('Water System Inputs'!$A$1:$A$250=Calculations!$K36)*('Water System Inputs'!$B$1:$B$250=SUBSTITUTE(Calculations!$L36,"*",""))*('Water System Inputs'!$C$1:$C$250=Calculations!$E36)*('Water System Inputs'!$D$1:$D$250=Calculations!AG$3),0)))</f>
        <v/>
      </c>
      <c r="AH36" s="113" t="str" cm="1">
        <f t="array" aca="1" ref="AH36" ca="1">IF(LEN($K36)=0,"",INDEX('Water System Inputs'!$N$1:$N$250,MATCH(1,('Water System Inputs'!$A$1:$A$250=Calculations!$K36)*('Water System Inputs'!$B$1:$B$250=SUBSTITUTE(Calculations!$L36,"*",""))*('Water System Inputs'!$C$1:$C$250=Calculations!$E36)*('Water System Inputs'!$L$1:$L$250=AF36),0)))</f>
        <v/>
      </c>
      <c r="AI36" s="113" t="str" cm="1">
        <f t="array" aca="1" ref="AI36" ca="1">IF(LEN($K36)=0,"",INDEX('Water System Inputs'!$M$1:$M$250,MATCH(1,('Water System Inputs'!$A$1:$A$250=Calculations!$K36)*('Water System Inputs'!$B$1:$B$250=SUBSTITUTE(Calculations!$L36,"*",""))*('Water System Inputs'!$C$1:$C$250=Calculations!$E36)*('Water System Inputs'!$L$1:$L$250=AF36),0)))</f>
        <v/>
      </c>
      <c r="AJ36" s="85" t="str" cm="1">
        <f t="array" aca="1" ref="AJ36" ca="1">IF(LEN($K36)=0,"",IF(OR(F36="System Leaks",AND(E36="Urban",F36="Outdoor")),"None",INDEX('Water System Inputs'!$L$1:$L$250,MATCH(1,('Water System Inputs'!$A$1:$A$250=Calculations!$K36)*('Water System Inputs'!$B$1:$B$250=SUBSTITUTE(Calculations!$L36,"*",""))*('Water System Inputs'!$C$1:$C$250=Calculations!$E36)*('Water System Inputs'!$D$1:$D$250=Calculations!AJ$3),0))))</f>
        <v/>
      </c>
      <c r="AK36" s="113" t="str" cm="1">
        <f t="array" aca="1" ref="AK36" ca="1">IF(LEN($K36)=0,"",IF(AJ36="None",0,INDEX('Water System Inputs'!$N$1:$N$250,MATCH(1,('Water System Inputs'!$A$1:$A$250=Calculations!$K36)*('Water System Inputs'!$B$1:$B$250=SUBSTITUTE(Calculations!$L36,"*",""))*('Water System Inputs'!$C$1:$C$250=Calculations!$E36)*('Water System Inputs'!$L$1:$L$250=AJ36),0))))</f>
        <v/>
      </c>
      <c r="AL36" s="113" t="str" cm="1">
        <f t="array" aca="1" ref="AL36" ca="1">IF(LEN($K36)=0,"",IF(AJ36="None",0,INDEX('Water System Inputs'!$M$1:$M$250,MATCH(1,('Water System Inputs'!$A$1:$A$250=Calculations!$K36)*('Water System Inputs'!$B$1:$B$250=SUBSTITUTE(Calculations!$L36,"*",""))*('Water System Inputs'!$C$1:$C$250=Calculations!$E36)*('Water System Inputs'!$L$1:$L$250=AJ36),0))))</f>
        <v/>
      </c>
      <c r="AM36" s="85" t="str" cm="1">
        <f t="array" aca="1" ref="AM36" ca="1">IF(LEN($K36)=0,"",IF(OR(F36="System Leaks",AND(E36="Urban",F36="Outdoor")),"None",INDEX('Water System Inputs'!$L$1:$L$250,MATCH(1,('Water System Inputs'!$A$1:$A$250=Calculations!$K36)*('Water System Inputs'!$B$1:$B$250=SUBSTITUTE(Calculations!$L36,"*",""))*('Water System Inputs'!$C$1:$C$250=Calculations!$E36)*('Water System Inputs'!$D$1:$D$250=Calculations!AM$3),0))))</f>
        <v/>
      </c>
      <c r="AN36" s="113" t="str" cm="1">
        <f t="array" aca="1" ref="AN36" ca="1">IF(LEN($K36)=0,"",IF(AM36="None",0,INDEX('Water System Inputs'!$N$1:$N$250,MATCH(1,('Water System Inputs'!$A$1:$A$250=Calculations!$K36)*('Water System Inputs'!$B$1:$B$250=SUBSTITUTE(Calculations!$L36,"*",""))*('Water System Inputs'!$C$1:$C$250=Calculations!$E36)*('Water System Inputs'!$L$1:$L$250=AM36),0))))</f>
        <v/>
      </c>
      <c r="AO36" s="113" t="str" cm="1">
        <f t="array" aca="1" ref="AO36" ca="1">IF(LEN($K36)=0,"",IF(AM36="None",0,INDEX('Water System Inputs'!$M$1:$M$250,MATCH(1,('Water System Inputs'!$A$1:$A$250=Calculations!$K36)*('Water System Inputs'!$B$1:$B$250=SUBSTITUTE(Calculations!$L36,"*",""))*('Water System Inputs'!$C$1:$C$250=Calculations!$E36)*('Water System Inputs'!$L$1:$L$250=AM36),0))))</f>
        <v/>
      </c>
      <c r="AP36" s="114" t="str">
        <f t="shared" ca="1" si="3"/>
        <v/>
      </c>
      <c r="AQ36" s="114" t="str">
        <f t="shared" ca="1" si="4"/>
        <v/>
      </c>
      <c r="AR36" s="114" t="str">
        <f t="shared" ca="1" si="5"/>
        <v/>
      </c>
      <c r="AS36" s="114" t="str" cm="1">
        <f t="array" aca="1" ref="AS36" ca="1">IF(LEN($K36)=0,"",IF($C36&gt;ResourceBalanceYear,AP36,IF(SUM($C36:$D36)&lt;ResourceBalanceYear,W36,((ResourceBalanceYear-$C36)*W36+(SUM($C36:$D36)-ResourceBalanceYear)*AP36)/$D36)))</f>
        <v/>
      </c>
      <c r="AT36" s="114" t="str" cm="1">
        <f t="array" aca="1" ref="AT36" ca="1">IF(LEN($K36)=0,"",IF($C36&gt;ResourceBalanceYear,AQ36,IF(SUM($C36:$D36)&lt;ResourceBalanceYear,X36,((ResourceBalanceYear-$C36)*X36+(SUM($C36:$D36)-ResourceBalanceYear)*AQ36)/$D36)))</f>
        <v/>
      </c>
      <c r="AU36" s="114" t="str" cm="1">
        <f t="array" aca="1" ref="AU36" ca="1">IF(LEN($K36)=0,"",IF($C36&gt;ResourceBalanceYear,AR36,IF(SUM($C36:$D36)&lt;ResourceBalanceYear,Y36,((ResourceBalanceYear-$C36)*Y36+(SUM($C36:$D36)-ResourceBalanceYear)*AR36)/$D36)))</f>
        <v/>
      </c>
      <c r="AV36" s="136" t="str" cm="1">
        <f t="array" aca="1" ref="AV36" ca="1">IFERROR(IF(LEN($K36)=0,"",IF(AND(ResourceBalanceYear&lt;&gt;'Water System Inputs'!$E$5,ISERROR(FIND("*",_xlfn.TEXTJOIN(,TRUE,L36:AO36))&gt;0)),"Resource Balance Year has been changed by user",IF(AND(ResourceBalanceYear='Water System Inputs'!$E$5,FIND("*",_xlfn.TEXTJOIN(,TRUE,L36:AO36))&gt;0),"Marginal Energy calculations contain user overrides",IF(AND(ResourceBalanceYear&lt;&gt;'Water System Inputs'!$E$5,FIND("*",_xlfn.TEXTJOIN(,TRUE,L36:AO36))&gt;0),"Resource Balance Year has been changed by user; Marginal Energy calculations contain user overrides","")))),"")</f>
        <v/>
      </c>
      <c r="AW36" s="6" t="str" cm="1">
        <f t="array" aca="1" ref="AW36" ca="1">IFERROR(IF(LEN($K36)=0,"",IF(ResourceBalanceYear&lt;&gt;'Water System Inputs'!$E$5,"Resource Balance Year has been changed by user","")),"")</f>
        <v/>
      </c>
      <c r="AX36" s="6" t="str">
        <f t="shared" ca="1" si="6"/>
        <v/>
      </c>
      <c r="AY36" s="6" t="str">
        <f t="shared" ca="1" si="7"/>
        <v/>
      </c>
    </row>
  </sheetData>
  <sheetProtection algorithmName="SHA-512" hashValue="g2gCk3k7Yuagqn4iHWhOdH90+lz/6CSgQoofKgNEbMPsoVpqiJ09S/64LrvOX88vPSGHutNPQa0HEn97bo/erA==" saltValue="m3mOMMkWXA/VL6D3Ogylqg==" spinCount="100000" sheet="1" formatCells="0" formatColumns="0" formatRows="0" autoFilter="0"/>
  <mergeCells count="17">
    <mergeCell ref="Q2:R2"/>
    <mergeCell ref="S2:T2"/>
    <mergeCell ref="A1:L2"/>
    <mergeCell ref="U2:V2"/>
    <mergeCell ref="AS1:AU2"/>
    <mergeCell ref="AV1:AV2"/>
    <mergeCell ref="Z1:AR1"/>
    <mergeCell ref="M1:Y1"/>
    <mergeCell ref="W2:Y2"/>
    <mergeCell ref="AP2:AR2"/>
    <mergeCell ref="Z2:AB2"/>
    <mergeCell ref="AC2:AE2"/>
    <mergeCell ref="AF2:AI2"/>
    <mergeCell ref="AJ2:AL2"/>
    <mergeCell ref="AM2:AO2"/>
    <mergeCell ref="M2:N2"/>
    <mergeCell ref="O2:P2"/>
  </mergeCells>
  <conditionalFormatting sqref="I4:J36">
    <cfRule type="expression" dxfId="17" priority="3">
      <formula>INT(I4)=I4</formula>
    </cfRule>
  </conditionalFormatting>
  <conditionalFormatting sqref="M4:Y36 D4:D36">
    <cfRule type="expression" dxfId="16" priority="4">
      <formula>INT(D4)=D4</formula>
    </cfRule>
  </conditionalFormatting>
  <conditionalFormatting sqref="AN4:AU36 AK4:AL36 AH4:AI36 AD4:AE36 AA4:AB36">
    <cfRule type="expression" dxfId="15" priority="2">
      <formula>INT(AA4)=AA4</formula>
    </cfRule>
  </conditionalFormatting>
  <conditionalFormatting sqref="G4:G36">
    <cfRule type="expression" dxfId="14" priority="1">
      <formula>INT(G4)=G4</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64D6A-3D54-4F9E-86F0-AB1E43429645}">
  <sheetPr>
    <tabColor theme="6"/>
  </sheetPr>
  <dimension ref="A1:L36"/>
  <sheetViews>
    <sheetView zoomScaleNormal="100" workbookViewId="0">
      <pane ySplit="2" topLeftCell="A3" activePane="bottomLeft" state="frozen"/>
      <selection pane="bottomLeft" activeCell="A3" sqref="A3"/>
    </sheetView>
  </sheetViews>
  <sheetFormatPr defaultRowHeight="15" x14ac:dyDescent="0.25"/>
  <cols>
    <col min="1" max="1" width="29.5703125" style="6" customWidth="1"/>
    <col min="2" max="2" width="29.140625" style="6" customWidth="1"/>
    <col min="3" max="3" width="12" style="6" customWidth="1"/>
    <col min="4" max="6" width="16.28515625" style="6" customWidth="1"/>
    <col min="7" max="7" width="17.42578125" style="6" customWidth="1"/>
    <col min="8" max="8" width="15.7109375" style="6" customWidth="1"/>
    <col min="9" max="9" width="17.42578125" style="6" customWidth="1"/>
    <col min="10" max="10" width="20.7109375" style="6" customWidth="1"/>
    <col min="11" max="11" width="19.5703125" style="6" customWidth="1"/>
    <col min="12" max="12" width="58.42578125" style="6" customWidth="1"/>
    <col min="13" max="16384" width="9.140625" style="6"/>
  </cols>
  <sheetData>
    <row r="1" spans="1:12" x14ac:dyDescent="0.25">
      <c r="A1" s="118" t="s">
        <v>289</v>
      </c>
    </row>
    <row r="2" spans="1:12" ht="60" x14ac:dyDescent="0.25">
      <c r="A2" s="50" t="s">
        <v>1</v>
      </c>
      <c r="B2" s="50" t="s">
        <v>3</v>
      </c>
      <c r="C2" s="50" t="s">
        <v>4</v>
      </c>
      <c r="D2" s="50" t="s">
        <v>273</v>
      </c>
      <c r="E2" s="50" t="s">
        <v>180</v>
      </c>
      <c r="F2" s="50" t="s">
        <v>181</v>
      </c>
      <c r="G2" s="50" t="s">
        <v>182</v>
      </c>
      <c r="H2" s="50" t="s">
        <v>270</v>
      </c>
      <c r="I2" s="50" t="s">
        <v>271</v>
      </c>
      <c r="J2" s="50" t="s">
        <v>140</v>
      </c>
      <c r="K2" s="50" t="s">
        <v>141</v>
      </c>
      <c r="L2" s="50" t="s">
        <v>0</v>
      </c>
    </row>
    <row r="3" spans="1:12" x14ac:dyDescent="0.25">
      <c r="A3" s="85" t="str">
        <f ca="1">IF(LEN(Calculations!J4)=0,"",Calculations!A4)</f>
        <v/>
      </c>
      <c r="B3" s="85" t="str">
        <f ca="1">IF(LEN(Calculations!K4)=0,"",Calculations!K4)</f>
        <v/>
      </c>
      <c r="C3" s="85" t="str">
        <f ca="1">IF(LEN(Calculations!E4)=0,"",Calculations!E4)</f>
        <v/>
      </c>
      <c r="D3" s="85" t="str">
        <f ca="1">IF(LEN(Calculations!F4)=0,"",Calculations!F4)</f>
        <v/>
      </c>
      <c r="E3" s="114" t="str">
        <f ca="1">IF(LEN(Calculations!G4)=0,"",Calculations!G4)</f>
        <v/>
      </c>
      <c r="F3" s="114" t="str">
        <f ca="1">IF(LEN(Calculations!H4)=0,"",Calculations!H4)</f>
        <v/>
      </c>
      <c r="G3" s="114" t="str">
        <f ca="1">IF(LEN(Calculations!I4)=0,"",Calculations!I4)</f>
        <v/>
      </c>
      <c r="H3" s="114" t="str">
        <f ca="1">IF(LEN(G3)=0,"",J3/(G3/1000))</f>
        <v/>
      </c>
      <c r="I3" s="114" t="str">
        <f ca="1">IF(LEN(G3)=0,"",K3/(G3/1000))</f>
        <v/>
      </c>
      <c r="J3" s="114" t="str">
        <f ca="1">IF(LEN(Calculations!AT4)=0,"",Calculations!AT4)</f>
        <v/>
      </c>
      <c r="K3" s="114" t="str">
        <f ca="1">IF(LEN(Calculations!AU4)=0,"",Calculations!AU4)</f>
        <v/>
      </c>
      <c r="L3" s="85" t="str">
        <f ca="1">IF(LEN(Calculations!AV4)=0,"",Calculations!AV4)</f>
        <v/>
      </c>
    </row>
    <row r="4" spans="1:12" x14ac:dyDescent="0.25">
      <c r="A4" s="85" t="str">
        <f ca="1">IF(LEN(Calculations!J5)=0,"",Calculations!A5)</f>
        <v/>
      </c>
      <c r="B4" s="85" t="str">
        <f ca="1">IF(LEN(Calculations!K5)=0,"",Calculations!K5)</f>
        <v/>
      </c>
      <c r="C4" s="85" t="str">
        <f ca="1">IF(LEN(Calculations!E5)=0,"",Calculations!E5)</f>
        <v/>
      </c>
      <c r="D4" s="85" t="str">
        <f ca="1">IF(LEN(Calculations!F5)=0,"",Calculations!F5)</f>
        <v/>
      </c>
      <c r="E4" s="114" t="str">
        <f ca="1">IF(LEN(Calculations!G5)=0,"",Calculations!G5)</f>
        <v/>
      </c>
      <c r="F4" s="114" t="str">
        <f ca="1">IF(LEN(Calculations!H5)=0,"",Calculations!H5)</f>
        <v/>
      </c>
      <c r="G4" s="114" t="str">
        <f ca="1">IF(LEN(Calculations!I5)=0,"",Calculations!I5)</f>
        <v/>
      </c>
      <c r="H4" s="114" t="str">
        <f t="shared" ref="H4:H35" ca="1" si="0">IF(LEN(G4)=0,"",J4/(G4/1000))</f>
        <v/>
      </c>
      <c r="I4" s="114" t="str">
        <f t="shared" ref="I4:I35" ca="1" si="1">IF(LEN(G4)=0,"",K4/(G4/1000))</f>
        <v/>
      </c>
      <c r="J4" s="114" t="str">
        <f ca="1">IF(LEN(Calculations!AT5)=0,"",Calculations!AT5)</f>
        <v/>
      </c>
      <c r="K4" s="114" t="str">
        <f ca="1">IF(LEN(Calculations!AU5)=0,"",Calculations!AU5)</f>
        <v/>
      </c>
      <c r="L4" s="85" t="str">
        <f ca="1">IF(LEN(Calculations!AV5)=0,"",Calculations!AV5)</f>
        <v/>
      </c>
    </row>
    <row r="5" spans="1:12" x14ac:dyDescent="0.25">
      <c r="A5" s="85" t="str">
        <f ca="1">IF(LEN(Calculations!J6)=0,"",Calculations!A6)</f>
        <v/>
      </c>
      <c r="B5" s="85" t="str">
        <f ca="1">IF(LEN(Calculations!K6)=0,"",Calculations!K6)</f>
        <v/>
      </c>
      <c r="C5" s="85" t="str">
        <f ca="1">IF(LEN(Calculations!E6)=0,"",Calculations!E6)</f>
        <v/>
      </c>
      <c r="D5" s="85" t="str">
        <f ca="1">IF(LEN(Calculations!F6)=0,"",Calculations!F6)</f>
        <v/>
      </c>
      <c r="E5" s="114" t="str">
        <f ca="1">IF(LEN(Calculations!G6)=0,"",Calculations!G6)</f>
        <v/>
      </c>
      <c r="F5" s="114" t="str">
        <f ca="1">IF(LEN(Calculations!H6)=0,"",Calculations!H6)</f>
        <v/>
      </c>
      <c r="G5" s="114" t="str">
        <f ca="1">IF(LEN(Calculations!I6)=0,"",Calculations!I6)</f>
        <v/>
      </c>
      <c r="H5" s="114" t="str">
        <f t="shared" ca="1" si="0"/>
        <v/>
      </c>
      <c r="I5" s="114" t="str">
        <f t="shared" ca="1" si="1"/>
        <v/>
      </c>
      <c r="J5" s="114" t="str">
        <f ca="1">IF(LEN(Calculations!AT6)=0,"",Calculations!AT6)</f>
        <v/>
      </c>
      <c r="K5" s="114" t="str">
        <f ca="1">IF(LEN(Calculations!AU6)=0,"",Calculations!AU6)</f>
        <v/>
      </c>
      <c r="L5" s="85" t="str">
        <f ca="1">IF(LEN(Calculations!AV6)=0,"",Calculations!AV6)</f>
        <v/>
      </c>
    </row>
    <row r="6" spans="1:12" x14ac:dyDescent="0.25">
      <c r="A6" s="85" t="str">
        <f ca="1">IF(LEN(Calculations!J7)=0,"",Calculations!A7)</f>
        <v/>
      </c>
      <c r="B6" s="85" t="str">
        <f ca="1">IF(LEN(Calculations!K7)=0,"",Calculations!K7)</f>
        <v/>
      </c>
      <c r="C6" s="85" t="str">
        <f ca="1">IF(LEN(Calculations!E7)=0,"",Calculations!E7)</f>
        <v/>
      </c>
      <c r="D6" s="85" t="str">
        <f ca="1">IF(LEN(Calculations!F7)=0,"",Calculations!F7)</f>
        <v/>
      </c>
      <c r="E6" s="114" t="str">
        <f ca="1">IF(LEN(Calculations!G7)=0,"",Calculations!G7)</f>
        <v/>
      </c>
      <c r="F6" s="114" t="str">
        <f ca="1">IF(LEN(Calculations!H7)=0,"",Calculations!H7)</f>
        <v/>
      </c>
      <c r="G6" s="114" t="str">
        <f ca="1">IF(LEN(Calculations!I7)=0,"",Calculations!I7)</f>
        <v/>
      </c>
      <c r="H6" s="114" t="str">
        <f t="shared" ca="1" si="0"/>
        <v/>
      </c>
      <c r="I6" s="114" t="str">
        <f t="shared" ca="1" si="1"/>
        <v/>
      </c>
      <c r="J6" s="114" t="str">
        <f ca="1">IF(LEN(Calculations!AT7)=0,"",Calculations!AT7)</f>
        <v/>
      </c>
      <c r="K6" s="114" t="str">
        <f ca="1">IF(LEN(Calculations!AU7)=0,"",Calculations!AU7)</f>
        <v/>
      </c>
      <c r="L6" s="85" t="str">
        <f ca="1">IF(LEN(Calculations!AV7)=0,"",Calculations!AV7)</f>
        <v/>
      </c>
    </row>
    <row r="7" spans="1:12" x14ac:dyDescent="0.25">
      <c r="A7" s="85" t="str">
        <f ca="1">IF(LEN(Calculations!J8)=0,"",Calculations!A8)</f>
        <v/>
      </c>
      <c r="B7" s="85" t="str">
        <f ca="1">IF(LEN(Calculations!K8)=0,"",Calculations!K8)</f>
        <v/>
      </c>
      <c r="C7" s="85" t="str">
        <f ca="1">IF(LEN(Calculations!E8)=0,"",Calculations!E8)</f>
        <v/>
      </c>
      <c r="D7" s="85" t="str">
        <f ca="1">IF(LEN(Calculations!F8)=0,"",Calculations!F8)</f>
        <v/>
      </c>
      <c r="E7" s="114" t="str">
        <f ca="1">IF(LEN(Calculations!G8)=0,"",Calculations!G8)</f>
        <v/>
      </c>
      <c r="F7" s="114" t="str">
        <f ca="1">IF(LEN(Calculations!H8)=0,"",Calculations!H8)</f>
        <v/>
      </c>
      <c r="G7" s="114" t="str">
        <f ca="1">IF(LEN(Calculations!I8)=0,"",Calculations!I8)</f>
        <v/>
      </c>
      <c r="H7" s="114" t="str">
        <f t="shared" ca="1" si="0"/>
        <v/>
      </c>
      <c r="I7" s="114" t="str">
        <f t="shared" ca="1" si="1"/>
        <v/>
      </c>
      <c r="J7" s="114" t="str">
        <f ca="1">IF(LEN(Calculations!AT8)=0,"",Calculations!AT8)</f>
        <v/>
      </c>
      <c r="K7" s="114" t="str">
        <f ca="1">IF(LEN(Calculations!AU8)=0,"",Calculations!AU8)</f>
        <v/>
      </c>
      <c r="L7" s="85" t="str">
        <f ca="1">IF(LEN(Calculations!AV8)=0,"",Calculations!AV8)</f>
        <v/>
      </c>
    </row>
    <row r="8" spans="1:12" x14ac:dyDescent="0.25">
      <c r="A8" s="85" t="str">
        <f ca="1">IF(LEN(Calculations!J9)=0,"",Calculations!A9)</f>
        <v/>
      </c>
      <c r="B8" s="85" t="str">
        <f ca="1">IF(LEN(Calculations!K9)=0,"",Calculations!K9)</f>
        <v/>
      </c>
      <c r="C8" s="85" t="str">
        <f ca="1">IF(LEN(Calculations!E9)=0,"",Calculations!E9)</f>
        <v/>
      </c>
      <c r="D8" s="85" t="str">
        <f ca="1">IF(LEN(Calculations!F9)=0,"",Calculations!F9)</f>
        <v/>
      </c>
      <c r="E8" s="114" t="str">
        <f ca="1">IF(LEN(Calculations!G9)=0,"",Calculations!G9)</f>
        <v/>
      </c>
      <c r="F8" s="114" t="str">
        <f ca="1">IF(LEN(Calculations!H9)=0,"",Calculations!H9)</f>
        <v/>
      </c>
      <c r="G8" s="114" t="str">
        <f ca="1">IF(LEN(Calculations!I9)=0,"",Calculations!I9)</f>
        <v/>
      </c>
      <c r="H8" s="114" t="str">
        <f t="shared" ca="1" si="0"/>
        <v/>
      </c>
      <c r="I8" s="114" t="str">
        <f t="shared" ca="1" si="1"/>
        <v/>
      </c>
      <c r="J8" s="114" t="str">
        <f ca="1">IF(LEN(Calculations!AT9)=0,"",Calculations!AT9)</f>
        <v/>
      </c>
      <c r="K8" s="114" t="str">
        <f ca="1">IF(LEN(Calculations!AU9)=0,"",Calculations!AU9)</f>
        <v/>
      </c>
      <c r="L8" s="85" t="str">
        <f ca="1">IF(LEN(Calculations!AV9)=0,"",Calculations!AV9)</f>
        <v/>
      </c>
    </row>
    <row r="9" spans="1:12" x14ac:dyDescent="0.25">
      <c r="A9" s="85" t="str">
        <f ca="1">IF(LEN(Calculations!J10)=0,"",Calculations!A10)</f>
        <v/>
      </c>
      <c r="B9" s="85" t="str">
        <f ca="1">IF(LEN(Calculations!K10)=0,"",Calculations!K10)</f>
        <v/>
      </c>
      <c r="C9" s="85" t="str">
        <f ca="1">IF(LEN(Calculations!E10)=0,"",Calculations!E10)</f>
        <v/>
      </c>
      <c r="D9" s="85" t="str">
        <f ca="1">IF(LEN(Calculations!F10)=0,"",Calculations!F10)</f>
        <v/>
      </c>
      <c r="E9" s="114" t="str">
        <f ca="1">IF(LEN(Calculations!G10)=0,"",Calculations!G10)</f>
        <v/>
      </c>
      <c r="F9" s="114" t="str">
        <f ca="1">IF(LEN(Calculations!H10)=0,"",Calculations!H10)</f>
        <v/>
      </c>
      <c r="G9" s="114" t="str">
        <f ca="1">IF(LEN(Calculations!I10)=0,"",Calculations!I10)</f>
        <v/>
      </c>
      <c r="H9" s="114" t="str">
        <f t="shared" ca="1" si="0"/>
        <v/>
      </c>
      <c r="I9" s="114" t="str">
        <f t="shared" ca="1" si="1"/>
        <v/>
      </c>
      <c r="J9" s="114" t="str">
        <f ca="1">IF(LEN(Calculations!AT10)=0,"",Calculations!AT10)</f>
        <v/>
      </c>
      <c r="K9" s="114" t="str">
        <f ca="1">IF(LEN(Calculations!AU10)=0,"",Calculations!AU10)</f>
        <v/>
      </c>
      <c r="L9" s="85" t="str">
        <f ca="1">IF(LEN(Calculations!AV10)=0,"",Calculations!AV10)</f>
        <v/>
      </c>
    </row>
    <row r="10" spans="1:12" x14ac:dyDescent="0.25">
      <c r="A10" s="85" t="str">
        <f ca="1">IF(LEN(Calculations!J11)=0,"",Calculations!A11)</f>
        <v/>
      </c>
      <c r="B10" s="85" t="str">
        <f ca="1">IF(LEN(Calculations!K11)=0,"",Calculations!K11)</f>
        <v/>
      </c>
      <c r="C10" s="85" t="str">
        <f ca="1">IF(LEN(Calculations!E11)=0,"",Calculations!E11)</f>
        <v/>
      </c>
      <c r="D10" s="85" t="str">
        <f ca="1">IF(LEN(Calculations!F11)=0,"",Calculations!F11)</f>
        <v/>
      </c>
      <c r="E10" s="114" t="str">
        <f ca="1">IF(LEN(Calculations!G11)=0,"",Calculations!G11)</f>
        <v/>
      </c>
      <c r="F10" s="114" t="str">
        <f ca="1">IF(LEN(Calculations!H11)=0,"",Calculations!H11)</f>
        <v/>
      </c>
      <c r="G10" s="114" t="str">
        <f ca="1">IF(LEN(Calculations!I11)=0,"",Calculations!I11)</f>
        <v/>
      </c>
      <c r="H10" s="114" t="str">
        <f t="shared" ca="1" si="0"/>
        <v/>
      </c>
      <c r="I10" s="114" t="str">
        <f t="shared" ca="1" si="1"/>
        <v/>
      </c>
      <c r="J10" s="114" t="str">
        <f ca="1">IF(LEN(Calculations!AT11)=0,"",Calculations!AT11)</f>
        <v/>
      </c>
      <c r="K10" s="114" t="str">
        <f ca="1">IF(LEN(Calculations!AU11)=0,"",Calculations!AU11)</f>
        <v/>
      </c>
      <c r="L10" s="85" t="str">
        <f ca="1">IF(LEN(Calculations!AV11)=0,"",Calculations!AV11)</f>
        <v/>
      </c>
    </row>
    <row r="11" spans="1:12" x14ac:dyDescent="0.25">
      <c r="A11" s="85" t="str">
        <f ca="1">IF(LEN(Calculations!J12)=0,"",Calculations!A12)</f>
        <v/>
      </c>
      <c r="B11" s="85" t="str">
        <f ca="1">IF(LEN(Calculations!K12)=0,"",Calculations!K12)</f>
        <v/>
      </c>
      <c r="C11" s="85" t="str">
        <f ca="1">IF(LEN(Calculations!E12)=0,"",Calculations!E12)</f>
        <v/>
      </c>
      <c r="D11" s="85" t="str">
        <f ca="1">IF(LEN(Calculations!F12)=0,"",Calculations!F12)</f>
        <v/>
      </c>
      <c r="E11" s="114" t="str">
        <f ca="1">IF(LEN(Calculations!G12)=0,"",Calculations!G12)</f>
        <v/>
      </c>
      <c r="F11" s="114" t="str">
        <f ca="1">IF(LEN(Calculations!H12)=0,"",Calculations!H12)</f>
        <v/>
      </c>
      <c r="G11" s="114" t="str">
        <f ca="1">IF(LEN(Calculations!I12)=0,"",Calculations!I12)</f>
        <v/>
      </c>
      <c r="H11" s="114" t="str">
        <f t="shared" ca="1" si="0"/>
        <v/>
      </c>
      <c r="I11" s="114" t="str">
        <f t="shared" ca="1" si="1"/>
        <v/>
      </c>
      <c r="J11" s="114" t="str">
        <f ca="1">IF(LEN(Calculations!AT12)=0,"",Calculations!AT12)</f>
        <v/>
      </c>
      <c r="K11" s="114" t="str">
        <f ca="1">IF(LEN(Calculations!AU12)=0,"",Calculations!AU12)</f>
        <v/>
      </c>
      <c r="L11" s="85" t="str">
        <f ca="1">IF(LEN(Calculations!AV12)=0,"",Calculations!AV12)</f>
        <v/>
      </c>
    </row>
    <row r="12" spans="1:12" x14ac:dyDescent="0.25">
      <c r="A12" s="85" t="str">
        <f ca="1">IF(LEN(Calculations!J13)=0,"",Calculations!A13)</f>
        <v/>
      </c>
      <c r="B12" s="85" t="str">
        <f ca="1">IF(LEN(Calculations!K13)=0,"",Calculations!K13)</f>
        <v/>
      </c>
      <c r="C12" s="85" t="str">
        <f ca="1">IF(LEN(Calculations!E13)=0,"",Calculations!E13)</f>
        <v/>
      </c>
      <c r="D12" s="85" t="str">
        <f ca="1">IF(LEN(Calculations!F13)=0,"",Calculations!F13)</f>
        <v/>
      </c>
      <c r="E12" s="114" t="str">
        <f ca="1">IF(LEN(Calculations!G13)=0,"",Calculations!G13)</f>
        <v/>
      </c>
      <c r="F12" s="114" t="str">
        <f ca="1">IF(LEN(Calculations!H13)=0,"",Calculations!H13)</f>
        <v/>
      </c>
      <c r="G12" s="114" t="str">
        <f ca="1">IF(LEN(Calculations!I13)=0,"",Calculations!I13)</f>
        <v/>
      </c>
      <c r="H12" s="114" t="str">
        <f t="shared" ca="1" si="0"/>
        <v/>
      </c>
      <c r="I12" s="114" t="str">
        <f t="shared" ca="1" si="1"/>
        <v/>
      </c>
      <c r="J12" s="114" t="str">
        <f ca="1">IF(LEN(Calculations!AT13)=0,"",Calculations!AT13)</f>
        <v/>
      </c>
      <c r="K12" s="114" t="str">
        <f ca="1">IF(LEN(Calculations!AU13)=0,"",Calculations!AU13)</f>
        <v/>
      </c>
      <c r="L12" s="85" t="str">
        <f ca="1">IF(LEN(Calculations!AV13)=0,"",Calculations!AV13)</f>
        <v/>
      </c>
    </row>
    <row r="13" spans="1:12" x14ac:dyDescent="0.25">
      <c r="A13" s="85" t="str">
        <f ca="1">IF(LEN(Calculations!J14)=0,"",Calculations!A14)</f>
        <v/>
      </c>
      <c r="B13" s="85" t="str">
        <f ca="1">IF(LEN(Calculations!K14)=0,"",Calculations!K14)</f>
        <v/>
      </c>
      <c r="C13" s="85" t="str">
        <f ca="1">IF(LEN(Calculations!E14)=0,"",Calculations!E14)</f>
        <v/>
      </c>
      <c r="D13" s="85" t="str">
        <f ca="1">IF(LEN(Calculations!F14)=0,"",Calculations!F14)</f>
        <v/>
      </c>
      <c r="E13" s="114" t="str">
        <f ca="1">IF(LEN(Calculations!G14)=0,"",Calculations!G14)</f>
        <v/>
      </c>
      <c r="F13" s="114" t="str">
        <f ca="1">IF(LEN(Calculations!H14)=0,"",Calculations!H14)</f>
        <v/>
      </c>
      <c r="G13" s="114" t="str">
        <f ca="1">IF(LEN(Calculations!I14)=0,"",Calculations!I14)</f>
        <v/>
      </c>
      <c r="H13" s="114" t="str">
        <f t="shared" ca="1" si="0"/>
        <v/>
      </c>
      <c r="I13" s="114" t="str">
        <f t="shared" ca="1" si="1"/>
        <v/>
      </c>
      <c r="J13" s="114" t="str">
        <f ca="1">IF(LEN(Calculations!AT14)=0,"",Calculations!AT14)</f>
        <v/>
      </c>
      <c r="K13" s="114" t="str">
        <f ca="1">IF(LEN(Calculations!AU14)=0,"",Calculations!AU14)</f>
        <v/>
      </c>
      <c r="L13" s="85" t="str">
        <f ca="1">IF(LEN(Calculations!AV14)=0,"",Calculations!AV14)</f>
        <v/>
      </c>
    </row>
    <row r="14" spans="1:12" x14ac:dyDescent="0.25">
      <c r="A14" s="85" t="str">
        <f ca="1">IF(LEN(Calculations!J15)=0,"",Calculations!A15)</f>
        <v/>
      </c>
      <c r="B14" s="85" t="str">
        <f ca="1">IF(LEN(Calculations!K15)=0,"",Calculations!K15)</f>
        <v/>
      </c>
      <c r="C14" s="85" t="str">
        <f ca="1">IF(LEN(Calculations!E15)=0,"",Calculations!E15)</f>
        <v/>
      </c>
      <c r="D14" s="85" t="str">
        <f ca="1">IF(LEN(Calculations!F15)=0,"",Calculations!F15)</f>
        <v/>
      </c>
      <c r="E14" s="114" t="str">
        <f ca="1">IF(LEN(Calculations!G15)=0,"",Calculations!G15)</f>
        <v/>
      </c>
      <c r="F14" s="114" t="str">
        <f ca="1">IF(LEN(Calculations!H15)=0,"",Calculations!H15)</f>
        <v/>
      </c>
      <c r="G14" s="114" t="str">
        <f ca="1">IF(LEN(Calculations!I15)=0,"",Calculations!I15)</f>
        <v/>
      </c>
      <c r="H14" s="114" t="str">
        <f t="shared" ca="1" si="0"/>
        <v/>
      </c>
      <c r="I14" s="114" t="str">
        <f t="shared" ca="1" si="1"/>
        <v/>
      </c>
      <c r="J14" s="114" t="str">
        <f ca="1">IF(LEN(Calculations!AT15)=0,"",Calculations!AT15)</f>
        <v/>
      </c>
      <c r="K14" s="114" t="str">
        <f ca="1">IF(LEN(Calculations!AU15)=0,"",Calculations!AU15)</f>
        <v/>
      </c>
      <c r="L14" s="85" t="str">
        <f ca="1">IF(LEN(Calculations!AV15)=0,"",Calculations!AV15)</f>
        <v/>
      </c>
    </row>
    <row r="15" spans="1:12" x14ac:dyDescent="0.25">
      <c r="A15" s="85" t="str">
        <f ca="1">IF(LEN(Calculations!J16)=0,"",Calculations!A16)</f>
        <v/>
      </c>
      <c r="B15" s="85" t="str">
        <f ca="1">IF(LEN(Calculations!K16)=0,"",Calculations!K16)</f>
        <v/>
      </c>
      <c r="C15" s="85" t="str">
        <f ca="1">IF(LEN(Calculations!E16)=0,"",Calculations!E16)</f>
        <v/>
      </c>
      <c r="D15" s="85" t="str">
        <f ca="1">IF(LEN(Calculations!F16)=0,"",Calculations!F16)</f>
        <v/>
      </c>
      <c r="E15" s="114" t="str">
        <f ca="1">IF(LEN(Calculations!G16)=0,"",Calculations!G16)</f>
        <v/>
      </c>
      <c r="F15" s="114" t="str">
        <f ca="1">IF(LEN(Calculations!H16)=0,"",Calculations!H16)</f>
        <v/>
      </c>
      <c r="G15" s="114" t="str">
        <f ca="1">IF(LEN(Calculations!I16)=0,"",Calculations!I16)</f>
        <v/>
      </c>
      <c r="H15" s="114" t="str">
        <f t="shared" ca="1" si="0"/>
        <v/>
      </c>
      <c r="I15" s="114" t="str">
        <f t="shared" ca="1" si="1"/>
        <v/>
      </c>
      <c r="J15" s="114" t="str">
        <f ca="1">IF(LEN(Calculations!AT16)=0,"",Calculations!AT16)</f>
        <v/>
      </c>
      <c r="K15" s="114" t="str">
        <f ca="1">IF(LEN(Calculations!AU16)=0,"",Calculations!AU16)</f>
        <v/>
      </c>
      <c r="L15" s="85" t="str">
        <f ca="1">IF(LEN(Calculations!AV16)=0,"",Calculations!AV16)</f>
        <v/>
      </c>
    </row>
    <row r="16" spans="1:12" x14ac:dyDescent="0.25">
      <c r="A16" s="85" t="str">
        <f ca="1">IF(LEN(Calculations!J17)=0,"",Calculations!A17)</f>
        <v/>
      </c>
      <c r="B16" s="85" t="str">
        <f ca="1">IF(LEN(Calculations!K17)=0,"",Calculations!K17)</f>
        <v/>
      </c>
      <c r="C16" s="85" t="str">
        <f ca="1">IF(LEN(Calculations!E17)=0,"",Calculations!E17)</f>
        <v/>
      </c>
      <c r="D16" s="85" t="str">
        <f ca="1">IF(LEN(Calculations!F17)=0,"",Calculations!F17)</f>
        <v/>
      </c>
      <c r="E16" s="114" t="str">
        <f ca="1">IF(LEN(Calculations!G17)=0,"",Calculations!G17)</f>
        <v/>
      </c>
      <c r="F16" s="114" t="str">
        <f ca="1">IF(LEN(Calculations!H17)=0,"",Calculations!H17)</f>
        <v/>
      </c>
      <c r="G16" s="114" t="str">
        <f ca="1">IF(LEN(Calculations!I17)=0,"",Calculations!I17)</f>
        <v/>
      </c>
      <c r="H16" s="114" t="str">
        <f t="shared" ca="1" si="0"/>
        <v/>
      </c>
      <c r="I16" s="114" t="str">
        <f t="shared" ca="1" si="1"/>
        <v/>
      </c>
      <c r="J16" s="114" t="str">
        <f ca="1">IF(LEN(Calculations!AT17)=0,"",Calculations!AT17)</f>
        <v/>
      </c>
      <c r="K16" s="114" t="str">
        <f ca="1">IF(LEN(Calculations!AU17)=0,"",Calculations!AU17)</f>
        <v/>
      </c>
      <c r="L16" s="85" t="str">
        <f ca="1">IF(LEN(Calculations!AV17)=0,"",Calculations!AV17)</f>
        <v/>
      </c>
    </row>
    <row r="17" spans="1:12" x14ac:dyDescent="0.25">
      <c r="A17" s="85" t="str">
        <f ca="1">IF(LEN(Calculations!J18)=0,"",Calculations!A18)</f>
        <v/>
      </c>
      <c r="B17" s="85" t="str">
        <f ca="1">IF(LEN(Calculations!K18)=0,"",Calculations!K18)</f>
        <v/>
      </c>
      <c r="C17" s="85" t="str">
        <f ca="1">IF(LEN(Calculations!E18)=0,"",Calculations!E18)</f>
        <v/>
      </c>
      <c r="D17" s="85" t="str">
        <f ca="1">IF(LEN(Calculations!F18)=0,"",Calculations!F18)</f>
        <v/>
      </c>
      <c r="E17" s="114" t="str">
        <f ca="1">IF(LEN(Calculations!G18)=0,"",Calculations!G18)</f>
        <v/>
      </c>
      <c r="F17" s="114" t="str">
        <f ca="1">IF(LEN(Calculations!H18)=0,"",Calculations!H18)</f>
        <v/>
      </c>
      <c r="G17" s="114" t="str">
        <f ca="1">IF(LEN(Calculations!I18)=0,"",Calculations!I18)</f>
        <v/>
      </c>
      <c r="H17" s="114" t="str">
        <f t="shared" ca="1" si="0"/>
        <v/>
      </c>
      <c r="I17" s="114" t="str">
        <f t="shared" ca="1" si="1"/>
        <v/>
      </c>
      <c r="J17" s="114" t="str">
        <f ca="1">IF(LEN(Calculations!AT18)=0,"",Calculations!AT18)</f>
        <v/>
      </c>
      <c r="K17" s="114" t="str">
        <f ca="1">IF(LEN(Calculations!AU18)=0,"",Calculations!AU18)</f>
        <v/>
      </c>
      <c r="L17" s="85" t="str">
        <f ca="1">IF(LEN(Calculations!AV18)=0,"",Calculations!AV18)</f>
        <v/>
      </c>
    </row>
    <row r="18" spans="1:12" x14ac:dyDescent="0.25">
      <c r="A18" s="85" t="str">
        <f ca="1">IF(LEN(Calculations!J19)=0,"",Calculations!A19)</f>
        <v/>
      </c>
      <c r="B18" s="85" t="str">
        <f ca="1">IF(LEN(Calculations!K19)=0,"",Calculations!K19)</f>
        <v/>
      </c>
      <c r="C18" s="85" t="str">
        <f ca="1">IF(LEN(Calculations!E19)=0,"",Calculations!E19)</f>
        <v/>
      </c>
      <c r="D18" s="85" t="str">
        <f ca="1">IF(LEN(Calculations!F19)=0,"",Calculations!F19)</f>
        <v/>
      </c>
      <c r="E18" s="114" t="str">
        <f ca="1">IF(LEN(Calculations!G19)=0,"",Calculations!G19)</f>
        <v/>
      </c>
      <c r="F18" s="114" t="str">
        <f ca="1">IF(LEN(Calculations!H19)=0,"",Calculations!H19)</f>
        <v/>
      </c>
      <c r="G18" s="114" t="str">
        <f ca="1">IF(LEN(Calculations!I19)=0,"",Calculations!I19)</f>
        <v/>
      </c>
      <c r="H18" s="114" t="str">
        <f t="shared" ca="1" si="0"/>
        <v/>
      </c>
      <c r="I18" s="114" t="str">
        <f t="shared" ca="1" si="1"/>
        <v/>
      </c>
      <c r="J18" s="114" t="str">
        <f ca="1">IF(LEN(Calculations!AT19)=0,"",Calculations!AT19)</f>
        <v/>
      </c>
      <c r="K18" s="114" t="str">
        <f ca="1">IF(LEN(Calculations!AU19)=0,"",Calculations!AU19)</f>
        <v/>
      </c>
      <c r="L18" s="85" t="str">
        <f ca="1">IF(LEN(Calculations!AV19)=0,"",Calculations!AV19)</f>
        <v/>
      </c>
    </row>
    <row r="19" spans="1:12" x14ac:dyDescent="0.25">
      <c r="A19" s="85" t="str">
        <f ca="1">IF(LEN(Calculations!J20)=0,"",Calculations!A20)</f>
        <v/>
      </c>
      <c r="B19" s="85" t="str">
        <f ca="1">IF(LEN(Calculations!K20)=0,"",Calculations!K20)</f>
        <v/>
      </c>
      <c r="C19" s="85" t="str">
        <f ca="1">IF(LEN(Calculations!E20)=0,"",Calculations!E20)</f>
        <v/>
      </c>
      <c r="D19" s="85" t="str">
        <f ca="1">IF(LEN(Calculations!F20)=0,"",Calculations!F20)</f>
        <v/>
      </c>
      <c r="E19" s="114" t="str">
        <f ca="1">IF(LEN(Calculations!G20)=0,"",Calculations!G20)</f>
        <v/>
      </c>
      <c r="F19" s="114" t="str">
        <f ca="1">IF(LEN(Calculations!H20)=0,"",Calculations!H20)</f>
        <v/>
      </c>
      <c r="G19" s="114" t="str">
        <f ca="1">IF(LEN(Calculations!I20)=0,"",Calculations!I20)</f>
        <v/>
      </c>
      <c r="H19" s="114" t="str">
        <f t="shared" ca="1" si="0"/>
        <v/>
      </c>
      <c r="I19" s="114" t="str">
        <f t="shared" ca="1" si="1"/>
        <v/>
      </c>
      <c r="J19" s="114" t="str">
        <f ca="1">IF(LEN(Calculations!AT20)=0,"",Calculations!AT20)</f>
        <v/>
      </c>
      <c r="K19" s="114" t="str">
        <f ca="1">IF(LEN(Calculations!AU20)=0,"",Calculations!AU20)</f>
        <v/>
      </c>
      <c r="L19" s="85" t="str">
        <f ca="1">IF(LEN(Calculations!AV20)=0,"",Calculations!AV20)</f>
        <v/>
      </c>
    </row>
    <row r="20" spans="1:12" x14ac:dyDescent="0.25">
      <c r="A20" s="85" t="str">
        <f ca="1">IF(LEN(Calculations!J21)=0,"",Calculations!A21)</f>
        <v/>
      </c>
      <c r="B20" s="85" t="str">
        <f ca="1">IF(LEN(Calculations!K21)=0,"",Calculations!K21)</f>
        <v/>
      </c>
      <c r="C20" s="85" t="str">
        <f ca="1">IF(LEN(Calculations!E21)=0,"",Calculations!E21)</f>
        <v/>
      </c>
      <c r="D20" s="85" t="str">
        <f ca="1">IF(LEN(Calculations!F21)=0,"",Calculations!F21)</f>
        <v/>
      </c>
      <c r="E20" s="114" t="str">
        <f ca="1">IF(LEN(Calculations!G21)=0,"",Calculations!G21)</f>
        <v/>
      </c>
      <c r="F20" s="114" t="str">
        <f ca="1">IF(LEN(Calculations!H21)=0,"",Calculations!H21)</f>
        <v/>
      </c>
      <c r="G20" s="114" t="str">
        <f ca="1">IF(LEN(Calculations!I21)=0,"",Calculations!I21)</f>
        <v/>
      </c>
      <c r="H20" s="114" t="str">
        <f t="shared" ca="1" si="0"/>
        <v/>
      </c>
      <c r="I20" s="114" t="str">
        <f t="shared" ca="1" si="1"/>
        <v/>
      </c>
      <c r="J20" s="114" t="str">
        <f ca="1">IF(LEN(Calculations!AT21)=0,"",Calculations!AT21)</f>
        <v/>
      </c>
      <c r="K20" s="114" t="str">
        <f ca="1">IF(LEN(Calculations!AU21)=0,"",Calculations!AU21)</f>
        <v/>
      </c>
      <c r="L20" s="85" t="str">
        <f ca="1">IF(LEN(Calculations!AV21)=0,"",Calculations!AV21)</f>
        <v/>
      </c>
    </row>
    <row r="21" spans="1:12" x14ac:dyDescent="0.25">
      <c r="A21" s="85" t="str">
        <f ca="1">IF(LEN(Calculations!J22)=0,"",Calculations!A22)</f>
        <v/>
      </c>
      <c r="B21" s="85" t="str">
        <f ca="1">IF(LEN(Calculations!K22)=0,"",Calculations!K22)</f>
        <v/>
      </c>
      <c r="C21" s="85" t="str">
        <f ca="1">IF(LEN(Calculations!E22)=0,"",Calculations!E22)</f>
        <v/>
      </c>
      <c r="D21" s="85" t="str">
        <f ca="1">IF(LEN(Calculations!F22)=0,"",Calculations!F22)</f>
        <v/>
      </c>
      <c r="E21" s="114" t="str">
        <f ca="1">IF(LEN(Calculations!G22)=0,"",Calculations!G22)</f>
        <v/>
      </c>
      <c r="F21" s="114" t="str">
        <f ca="1">IF(LEN(Calculations!H22)=0,"",Calculations!H22)</f>
        <v/>
      </c>
      <c r="G21" s="114" t="str">
        <f ca="1">IF(LEN(Calculations!I22)=0,"",Calculations!I22)</f>
        <v/>
      </c>
      <c r="H21" s="114" t="str">
        <f t="shared" ca="1" si="0"/>
        <v/>
      </c>
      <c r="I21" s="114" t="str">
        <f t="shared" ca="1" si="1"/>
        <v/>
      </c>
      <c r="J21" s="114" t="str">
        <f ca="1">IF(LEN(Calculations!AT22)=0,"",Calculations!AT22)</f>
        <v/>
      </c>
      <c r="K21" s="114" t="str">
        <f ca="1">IF(LEN(Calculations!AU22)=0,"",Calculations!AU22)</f>
        <v/>
      </c>
      <c r="L21" s="85" t="str">
        <f ca="1">IF(LEN(Calculations!AV22)=0,"",Calculations!AV22)</f>
        <v/>
      </c>
    </row>
    <row r="22" spans="1:12" x14ac:dyDescent="0.25">
      <c r="A22" s="85" t="str">
        <f ca="1">IF(LEN(Calculations!J23)=0,"",Calculations!A23)</f>
        <v/>
      </c>
      <c r="B22" s="85" t="str">
        <f ca="1">IF(LEN(Calculations!K23)=0,"",Calculations!K23)</f>
        <v/>
      </c>
      <c r="C22" s="85" t="str">
        <f ca="1">IF(LEN(Calculations!E23)=0,"",Calculations!E23)</f>
        <v/>
      </c>
      <c r="D22" s="85" t="str">
        <f ca="1">IF(LEN(Calculations!F23)=0,"",Calculations!F23)</f>
        <v/>
      </c>
      <c r="E22" s="114" t="str">
        <f ca="1">IF(LEN(Calculations!G23)=0,"",Calculations!G23)</f>
        <v/>
      </c>
      <c r="F22" s="114" t="str">
        <f ca="1">IF(LEN(Calculations!H23)=0,"",Calculations!H23)</f>
        <v/>
      </c>
      <c r="G22" s="114" t="str">
        <f ca="1">IF(LEN(Calculations!I23)=0,"",Calculations!I23)</f>
        <v/>
      </c>
      <c r="H22" s="114" t="str">
        <f t="shared" ca="1" si="0"/>
        <v/>
      </c>
      <c r="I22" s="114" t="str">
        <f t="shared" ca="1" si="1"/>
        <v/>
      </c>
      <c r="J22" s="114" t="str">
        <f ca="1">IF(LEN(Calculations!AT23)=0,"",Calculations!AT23)</f>
        <v/>
      </c>
      <c r="K22" s="114" t="str">
        <f ca="1">IF(LEN(Calculations!AU23)=0,"",Calculations!AU23)</f>
        <v/>
      </c>
      <c r="L22" s="85" t="str">
        <f ca="1">IF(LEN(Calculations!AV23)=0,"",Calculations!AV23)</f>
        <v/>
      </c>
    </row>
    <row r="23" spans="1:12" x14ac:dyDescent="0.25">
      <c r="A23" s="85" t="str">
        <f ca="1">IF(LEN(Calculations!J24)=0,"",Calculations!A24)</f>
        <v/>
      </c>
      <c r="B23" s="85" t="str">
        <f ca="1">IF(LEN(Calculations!K24)=0,"",Calculations!K24)</f>
        <v/>
      </c>
      <c r="C23" s="85" t="str">
        <f ca="1">IF(LEN(Calculations!E24)=0,"",Calculations!E24)</f>
        <v/>
      </c>
      <c r="D23" s="85" t="str">
        <f ca="1">IF(LEN(Calculations!F24)=0,"",Calculations!F24)</f>
        <v/>
      </c>
      <c r="E23" s="114" t="str">
        <f ca="1">IF(LEN(Calculations!G24)=0,"",Calculations!G24)</f>
        <v/>
      </c>
      <c r="F23" s="114" t="str">
        <f ca="1">IF(LEN(Calculations!H24)=0,"",Calculations!H24)</f>
        <v/>
      </c>
      <c r="G23" s="114" t="str">
        <f ca="1">IF(LEN(Calculations!I24)=0,"",Calculations!I24)</f>
        <v/>
      </c>
      <c r="H23" s="114" t="str">
        <f t="shared" ca="1" si="0"/>
        <v/>
      </c>
      <c r="I23" s="114" t="str">
        <f t="shared" ca="1" si="1"/>
        <v/>
      </c>
      <c r="J23" s="114" t="str">
        <f ca="1">IF(LEN(Calculations!AT24)=0,"",Calculations!AT24)</f>
        <v/>
      </c>
      <c r="K23" s="114" t="str">
        <f ca="1">IF(LEN(Calculations!AU24)=0,"",Calculations!AU24)</f>
        <v/>
      </c>
      <c r="L23" s="85" t="str">
        <f ca="1">IF(LEN(Calculations!AV24)=0,"",Calculations!AV24)</f>
        <v/>
      </c>
    </row>
    <row r="24" spans="1:12" x14ac:dyDescent="0.25">
      <c r="A24" s="85" t="str">
        <f ca="1">IF(LEN(Calculations!J25)=0,"",Calculations!A25)</f>
        <v/>
      </c>
      <c r="B24" s="85" t="str">
        <f ca="1">IF(LEN(Calculations!K25)=0,"",Calculations!K25)</f>
        <v/>
      </c>
      <c r="C24" s="85" t="str">
        <f ca="1">IF(LEN(Calculations!E25)=0,"",Calculations!E25)</f>
        <v/>
      </c>
      <c r="D24" s="85" t="str">
        <f ca="1">IF(LEN(Calculations!F25)=0,"",Calculations!F25)</f>
        <v/>
      </c>
      <c r="E24" s="114" t="str">
        <f ca="1">IF(LEN(Calculations!G25)=0,"",Calculations!G25)</f>
        <v/>
      </c>
      <c r="F24" s="114" t="str">
        <f ca="1">IF(LEN(Calculations!H25)=0,"",Calculations!H25)</f>
        <v/>
      </c>
      <c r="G24" s="114" t="str">
        <f ca="1">IF(LEN(Calculations!I25)=0,"",Calculations!I25)</f>
        <v/>
      </c>
      <c r="H24" s="114" t="str">
        <f t="shared" ca="1" si="0"/>
        <v/>
      </c>
      <c r="I24" s="114" t="str">
        <f t="shared" ca="1" si="1"/>
        <v/>
      </c>
      <c r="J24" s="114" t="str">
        <f ca="1">IF(LEN(Calculations!AT25)=0,"",Calculations!AT25)</f>
        <v/>
      </c>
      <c r="K24" s="114" t="str">
        <f ca="1">IF(LEN(Calculations!AU25)=0,"",Calculations!AU25)</f>
        <v/>
      </c>
      <c r="L24" s="85" t="str">
        <f ca="1">IF(LEN(Calculations!AV25)=0,"",Calculations!AV25)</f>
        <v/>
      </c>
    </row>
    <row r="25" spans="1:12" x14ac:dyDescent="0.25">
      <c r="A25" s="85" t="str">
        <f ca="1">IF(LEN(Calculations!J26)=0,"",Calculations!A26)</f>
        <v/>
      </c>
      <c r="B25" s="85" t="str">
        <f ca="1">IF(LEN(Calculations!K26)=0,"",Calculations!K26)</f>
        <v/>
      </c>
      <c r="C25" s="85" t="str">
        <f ca="1">IF(LEN(Calculations!E26)=0,"",Calculations!E26)</f>
        <v/>
      </c>
      <c r="D25" s="85" t="str">
        <f ca="1">IF(LEN(Calculations!F26)=0,"",Calculations!F26)</f>
        <v/>
      </c>
      <c r="E25" s="114" t="str">
        <f ca="1">IF(LEN(Calculations!G26)=0,"",Calculations!G26)</f>
        <v/>
      </c>
      <c r="F25" s="114" t="str">
        <f ca="1">IF(LEN(Calculations!H26)=0,"",Calculations!H26)</f>
        <v/>
      </c>
      <c r="G25" s="114" t="str">
        <f ca="1">IF(LEN(Calculations!I26)=0,"",Calculations!I26)</f>
        <v/>
      </c>
      <c r="H25" s="114" t="str">
        <f t="shared" ca="1" si="0"/>
        <v/>
      </c>
      <c r="I25" s="114" t="str">
        <f t="shared" ca="1" si="1"/>
        <v/>
      </c>
      <c r="J25" s="114" t="str">
        <f ca="1">IF(LEN(Calculations!AT26)=0,"",Calculations!AT26)</f>
        <v/>
      </c>
      <c r="K25" s="114" t="str">
        <f ca="1">IF(LEN(Calculations!AU26)=0,"",Calculations!AU26)</f>
        <v/>
      </c>
      <c r="L25" s="85" t="str">
        <f ca="1">IF(LEN(Calculations!AV26)=0,"",Calculations!AV26)</f>
        <v/>
      </c>
    </row>
    <row r="26" spans="1:12" x14ac:dyDescent="0.25">
      <c r="A26" s="85" t="str">
        <f ca="1">IF(LEN(Calculations!J27)=0,"",Calculations!A27)</f>
        <v/>
      </c>
      <c r="B26" s="85" t="str">
        <f ca="1">IF(LEN(Calculations!K27)=0,"",Calculations!K27)</f>
        <v/>
      </c>
      <c r="C26" s="85" t="str">
        <f ca="1">IF(LEN(Calculations!E27)=0,"",Calculations!E27)</f>
        <v/>
      </c>
      <c r="D26" s="85" t="str">
        <f ca="1">IF(LEN(Calculations!F27)=0,"",Calculations!F27)</f>
        <v/>
      </c>
      <c r="E26" s="114" t="str">
        <f ca="1">IF(LEN(Calculations!G27)=0,"",Calculations!G27)</f>
        <v/>
      </c>
      <c r="F26" s="114" t="str">
        <f ca="1">IF(LEN(Calculations!H27)=0,"",Calculations!H27)</f>
        <v/>
      </c>
      <c r="G26" s="114" t="str">
        <f ca="1">IF(LEN(Calculations!I27)=0,"",Calculations!I27)</f>
        <v/>
      </c>
      <c r="H26" s="114" t="str">
        <f t="shared" ca="1" si="0"/>
        <v/>
      </c>
      <c r="I26" s="114" t="str">
        <f t="shared" ca="1" si="1"/>
        <v/>
      </c>
      <c r="J26" s="114" t="str">
        <f ca="1">IF(LEN(Calculations!AT27)=0,"",Calculations!AT27)</f>
        <v/>
      </c>
      <c r="K26" s="114" t="str">
        <f ca="1">IF(LEN(Calculations!AU27)=0,"",Calculations!AU27)</f>
        <v/>
      </c>
      <c r="L26" s="85" t="str">
        <f ca="1">IF(LEN(Calculations!AV27)=0,"",Calculations!AV27)</f>
        <v/>
      </c>
    </row>
    <row r="27" spans="1:12" x14ac:dyDescent="0.25">
      <c r="A27" s="85" t="str">
        <f ca="1">IF(LEN(Calculations!J28)=0,"",Calculations!A28)</f>
        <v/>
      </c>
      <c r="B27" s="85" t="str">
        <f ca="1">IF(LEN(Calculations!K28)=0,"",Calculations!K28)</f>
        <v/>
      </c>
      <c r="C27" s="85" t="str">
        <f ca="1">IF(LEN(Calculations!E28)=0,"",Calculations!E28)</f>
        <v/>
      </c>
      <c r="D27" s="85" t="str">
        <f ca="1">IF(LEN(Calculations!F28)=0,"",Calculations!F28)</f>
        <v/>
      </c>
      <c r="E27" s="114" t="str">
        <f ca="1">IF(LEN(Calculations!G28)=0,"",Calculations!G28)</f>
        <v/>
      </c>
      <c r="F27" s="114" t="str">
        <f ca="1">IF(LEN(Calculations!H28)=0,"",Calculations!H28)</f>
        <v/>
      </c>
      <c r="G27" s="114" t="str">
        <f ca="1">IF(LEN(Calculations!I28)=0,"",Calculations!I28)</f>
        <v/>
      </c>
      <c r="H27" s="114" t="str">
        <f t="shared" ca="1" si="0"/>
        <v/>
      </c>
      <c r="I27" s="114" t="str">
        <f t="shared" ca="1" si="1"/>
        <v/>
      </c>
      <c r="J27" s="114" t="str">
        <f ca="1">IF(LEN(Calculations!AT28)=0,"",Calculations!AT28)</f>
        <v/>
      </c>
      <c r="K27" s="114" t="str">
        <f ca="1">IF(LEN(Calculations!AU28)=0,"",Calculations!AU28)</f>
        <v/>
      </c>
      <c r="L27" s="85" t="str">
        <f ca="1">IF(LEN(Calculations!AV28)=0,"",Calculations!AV28)</f>
        <v/>
      </c>
    </row>
    <row r="28" spans="1:12" x14ac:dyDescent="0.25">
      <c r="A28" s="85" t="str">
        <f ca="1">IF(LEN(Calculations!J29)=0,"",Calculations!A29)</f>
        <v/>
      </c>
      <c r="B28" s="85" t="str">
        <f ca="1">IF(LEN(Calculations!K29)=0,"",Calculations!K29)</f>
        <v/>
      </c>
      <c r="C28" s="85" t="str">
        <f ca="1">IF(LEN(Calculations!E29)=0,"",Calculations!E29)</f>
        <v/>
      </c>
      <c r="D28" s="85" t="str">
        <f ca="1">IF(LEN(Calculations!F29)=0,"",Calculations!F29)</f>
        <v/>
      </c>
      <c r="E28" s="114" t="str">
        <f ca="1">IF(LEN(Calculations!G29)=0,"",Calculations!G29)</f>
        <v/>
      </c>
      <c r="F28" s="114" t="str">
        <f ca="1">IF(LEN(Calculations!H29)=0,"",Calculations!H29)</f>
        <v/>
      </c>
      <c r="G28" s="114" t="str">
        <f ca="1">IF(LEN(Calculations!I29)=0,"",Calculations!I29)</f>
        <v/>
      </c>
      <c r="H28" s="114" t="str">
        <f t="shared" ca="1" si="0"/>
        <v/>
      </c>
      <c r="I28" s="114" t="str">
        <f t="shared" ca="1" si="1"/>
        <v/>
      </c>
      <c r="J28" s="114" t="str">
        <f ca="1">IF(LEN(Calculations!AT29)=0,"",Calculations!AT29)</f>
        <v/>
      </c>
      <c r="K28" s="114" t="str">
        <f ca="1">IF(LEN(Calculations!AU29)=0,"",Calculations!AU29)</f>
        <v/>
      </c>
      <c r="L28" s="85" t="str">
        <f ca="1">IF(LEN(Calculations!AV29)=0,"",Calculations!AV29)</f>
        <v/>
      </c>
    </row>
    <row r="29" spans="1:12" x14ac:dyDescent="0.25">
      <c r="A29" s="85" t="str">
        <f ca="1">IF(LEN(Calculations!J30)=0,"",Calculations!A30)</f>
        <v/>
      </c>
      <c r="B29" s="85" t="str">
        <f ca="1">IF(LEN(Calculations!K30)=0,"",Calculations!K30)</f>
        <v/>
      </c>
      <c r="C29" s="85" t="str">
        <f ca="1">IF(LEN(Calculations!E30)=0,"",Calculations!E30)</f>
        <v/>
      </c>
      <c r="D29" s="85" t="str">
        <f ca="1">IF(LEN(Calculations!F30)=0,"",Calculations!F30)</f>
        <v/>
      </c>
      <c r="E29" s="114" t="str">
        <f ca="1">IF(LEN(Calculations!G30)=0,"",Calculations!G30)</f>
        <v/>
      </c>
      <c r="F29" s="114" t="str">
        <f ca="1">IF(LEN(Calculations!H30)=0,"",Calculations!H30)</f>
        <v/>
      </c>
      <c r="G29" s="114" t="str">
        <f ca="1">IF(LEN(Calculations!I30)=0,"",Calculations!I30)</f>
        <v/>
      </c>
      <c r="H29" s="114" t="str">
        <f t="shared" ca="1" si="0"/>
        <v/>
      </c>
      <c r="I29" s="114" t="str">
        <f t="shared" ca="1" si="1"/>
        <v/>
      </c>
      <c r="J29" s="114" t="str">
        <f ca="1">IF(LEN(Calculations!AT30)=0,"",Calculations!AT30)</f>
        <v/>
      </c>
      <c r="K29" s="114" t="str">
        <f ca="1">IF(LEN(Calculations!AU30)=0,"",Calculations!AU30)</f>
        <v/>
      </c>
      <c r="L29" s="85" t="str">
        <f ca="1">IF(LEN(Calculations!AV30)=0,"",Calculations!AV30)</f>
        <v/>
      </c>
    </row>
    <row r="30" spans="1:12" x14ac:dyDescent="0.25">
      <c r="A30" s="85" t="str">
        <f ca="1">IF(LEN(Calculations!J31)=0,"",Calculations!A31)</f>
        <v/>
      </c>
      <c r="B30" s="85" t="str">
        <f ca="1">IF(LEN(Calculations!K31)=0,"",Calculations!K31)</f>
        <v/>
      </c>
      <c r="C30" s="85" t="str">
        <f ca="1">IF(LEN(Calculations!E31)=0,"",Calculations!E31)</f>
        <v/>
      </c>
      <c r="D30" s="85" t="str">
        <f ca="1">IF(LEN(Calculations!F31)=0,"",Calculations!F31)</f>
        <v/>
      </c>
      <c r="E30" s="114" t="str">
        <f ca="1">IF(LEN(Calculations!G31)=0,"",Calculations!G31)</f>
        <v/>
      </c>
      <c r="F30" s="114" t="str">
        <f ca="1">IF(LEN(Calculations!H31)=0,"",Calculations!H31)</f>
        <v/>
      </c>
      <c r="G30" s="114" t="str">
        <f ca="1">IF(LEN(Calculations!I31)=0,"",Calculations!I31)</f>
        <v/>
      </c>
      <c r="H30" s="114" t="str">
        <f t="shared" ca="1" si="0"/>
        <v/>
      </c>
      <c r="I30" s="114" t="str">
        <f t="shared" ca="1" si="1"/>
        <v/>
      </c>
      <c r="J30" s="114" t="str">
        <f ca="1">IF(LEN(Calculations!AT31)=0,"",Calculations!AT31)</f>
        <v/>
      </c>
      <c r="K30" s="114" t="str">
        <f ca="1">IF(LEN(Calculations!AU31)=0,"",Calculations!AU31)</f>
        <v/>
      </c>
      <c r="L30" s="85" t="str">
        <f ca="1">IF(LEN(Calculations!AV31)=0,"",Calculations!AV31)</f>
        <v/>
      </c>
    </row>
    <row r="31" spans="1:12" x14ac:dyDescent="0.25">
      <c r="A31" s="85" t="str">
        <f ca="1">IF(LEN(Calculations!J32)=0,"",Calculations!A32)</f>
        <v/>
      </c>
      <c r="B31" s="85" t="str">
        <f ca="1">IF(LEN(Calculations!K32)=0,"",Calculations!K32)</f>
        <v/>
      </c>
      <c r="C31" s="85" t="str">
        <f ca="1">IF(LEN(Calculations!E32)=0,"",Calculations!E32)</f>
        <v/>
      </c>
      <c r="D31" s="85" t="str">
        <f ca="1">IF(LEN(Calculations!F32)=0,"",Calculations!F32)</f>
        <v/>
      </c>
      <c r="E31" s="114" t="str">
        <f ca="1">IF(LEN(Calculations!G32)=0,"",Calculations!G32)</f>
        <v/>
      </c>
      <c r="F31" s="114" t="str">
        <f ca="1">IF(LEN(Calculations!H32)=0,"",Calculations!H32)</f>
        <v/>
      </c>
      <c r="G31" s="114" t="str">
        <f ca="1">IF(LEN(Calculations!I32)=0,"",Calculations!I32)</f>
        <v/>
      </c>
      <c r="H31" s="114" t="str">
        <f t="shared" ca="1" si="0"/>
        <v/>
      </c>
      <c r="I31" s="114" t="str">
        <f t="shared" ca="1" si="1"/>
        <v/>
      </c>
      <c r="J31" s="114" t="str">
        <f ca="1">IF(LEN(Calculations!AT32)=0,"",Calculations!AT32)</f>
        <v/>
      </c>
      <c r="K31" s="114" t="str">
        <f ca="1">IF(LEN(Calculations!AU32)=0,"",Calculations!AU32)</f>
        <v/>
      </c>
      <c r="L31" s="85" t="str">
        <f ca="1">IF(LEN(Calculations!AV32)=0,"",Calculations!AV32)</f>
        <v/>
      </c>
    </row>
    <row r="32" spans="1:12" x14ac:dyDescent="0.25">
      <c r="A32" s="85" t="str">
        <f ca="1">IF(LEN(Calculations!J33)=0,"",Calculations!A33)</f>
        <v/>
      </c>
      <c r="B32" s="85" t="str">
        <f ca="1">IF(LEN(Calculations!K33)=0,"",Calculations!K33)</f>
        <v/>
      </c>
      <c r="C32" s="85" t="str">
        <f ca="1">IF(LEN(Calculations!E33)=0,"",Calculations!E33)</f>
        <v/>
      </c>
      <c r="D32" s="85" t="str">
        <f ca="1">IF(LEN(Calculations!F33)=0,"",Calculations!F33)</f>
        <v/>
      </c>
      <c r="E32" s="114" t="str">
        <f ca="1">IF(LEN(Calculations!G33)=0,"",Calculations!G33)</f>
        <v/>
      </c>
      <c r="F32" s="114" t="str">
        <f ca="1">IF(LEN(Calculations!H33)=0,"",Calculations!H33)</f>
        <v/>
      </c>
      <c r="G32" s="114" t="str">
        <f ca="1">IF(LEN(Calculations!I33)=0,"",Calculations!I33)</f>
        <v/>
      </c>
      <c r="H32" s="114" t="str">
        <f t="shared" ca="1" si="0"/>
        <v/>
      </c>
      <c r="I32" s="114" t="str">
        <f t="shared" ca="1" si="1"/>
        <v/>
      </c>
      <c r="J32" s="114" t="str">
        <f ca="1">IF(LEN(Calculations!AT33)=0,"",Calculations!AT33)</f>
        <v/>
      </c>
      <c r="K32" s="114" t="str">
        <f ca="1">IF(LEN(Calculations!AU33)=0,"",Calculations!AU33)</f>
        <v/>
      </c>
      <c r="L32" s="85" t="str">
        <f ca="1">IF(LEN(Calculations!AV33)=0,"",Calculations!AV33)</f>
        <v/>
      </c>
    </row>
    <row r="33" spans="1:12" x14ac:dyDescent="0.25">
      <c r="A33" s="85" t="str">
        <f ca="1">IF(LEN(Calculations!J34)=0,"",Calculations!A34)</f>
        <v/>
      </c>
      <c r="B33" s="85" t="str">
        <f ca="1">IF(LEN(Calculations!K34)=0,"",Calculations!K34)</f>
        <v/>
      </c>
      <c r="C33" s="85" t="str">
        <f ca="1">IF(LEN(Calculations!E34)=0,"",Calculations!E34)</f>
        <v/>
      </c>
      <c r="D33" s="85" t="str">
        <f ca="1">IF(LEN(Calculations!F34)=0,"",Calculations!F34)</f>
        <v/>
      </c>
      <c r="E33" s="114" t="str">
        <f ca="1">IF(LEN(Calculations!G34)=0,"",Calculations!G34)</f>
        <v/>
      </c>
      <c r="F33" s="114" t="str">
        <f ca="1">IF(LEN(Calculations!H34)=0,"",Calculations!H34)</f>
        <v/>
      </c>
      <c r="G33" s="114" t="str">
        <f ca="1">IF(LEN(Calculations!I34)=0,"",Calculations!I34)</f>
        <v/>
      </c>
      <c r="H33" s="114" t="str">
        <f t="shared" ca="1" si="0"/>
        <v/>
      </c>
      <c r="I33" s="114" t="str">
        <f t="shared" ca="1" si="1"/>
        <v/>
      </c>
      <c r="J33" s="114" t="str">
        <f ca="1">IF(LEN(Calculations!AT34)=0,"",Calculations!AT34)</f>
        <v/>
      </c>
      <c r="K33" s="114" t="str">
        <f ca="1">IF(LEN(Calculations!AU34)=0,"",Calculations!AU34)</f>
        <v/>
      </c>
      <c r="L33" s="85" t="str">
        <f ca="1">IF(LEN(Calculations!AV34)=0,"",Calculations!AV34)</f>
        <v/>
      </c>
    </row>
    <row r="34" spans="1:12" x14ac:dyDescent="0.25">
      <c r="A34" s="85" t="str">
        <f ca="1">IF(LEN(Calculations!J35)=0,"",Calculations!A35)</f>
        <v/>
      </c>
      <c r="B34" s="85" t="str">
        <f ca="1">IF(LEN(Calculations!K35)=0,"",Calculations!K35)</f>
        <v/>
      </c>
      <c r="C34" s="85" t="str">
        <f ca="1">IF(LEN(Calculations!E35)=0,"",Calculations!E35)</f>
        <v/>
      </c>
      <c r="D34" s="85" t="str">
        <f ca="1">IF(LEN(Calculations!F35)=0,"",Calculations!F35)</f>
        <v/>
      </c>
      <c r="E34" s="114" t="str">
        <f ca="1">IF(LEN(Calculations!G35)=0,"",Calculations!G35)</f>
        <v/>
      </c>
      <c r="F34" s="114" t="str">
        <f ca="1">IF(LEN(Calculations!H35)=0,"",Calculations!H35)</f>
        <v/>
      </c>
      <c r="G34" s="114" t="str">
        <f ca="1">IF(LEN(Calculations!I35)=0,"",Calculations!I35)</f>
        <v/>
      </c>
      <c r="H34" s="114" t="str">
        <f t="shared" ca="1" si="0"/>
        <v/>
      </c>
      <c r="I34" s="114" t="str">
        <f t="shared" ca="1" si="1"/>
        <v/>
      </c>
      <c r="J34" s="114" t="str">
        <f ca="1">IF(LEN(Calculations!AT35)=0,"",Calculations!AT35)</f>
        <v/>
      </c>
      <c r="K34" s="114" t="str">
        <f ca="1">IF(LEN(Calculations!AU35)=0,"",Calculations!AU35)</f>
        <v/>
      </c>
      <c r="L34" s="85" t="str">
        <f ca="1">IF(LEN(Calculations!AV35)=0,"",Calculations!AV35)</f>
        <v/>
      </c>
    </row>
    <row r="35" spans="1:12" ht="15.75" thickBot="1" x14ac:dyDescent="0.3">
      <c r="A35" s="119" t="str">
        <f ca="1">IF(LEN(Calculations!J36)=0,"",Calculations!A36)</f>
        <v/>
      </c>
      <c r="B35" s="119" t="str">
        <f ca="1">IF(LEN(Calculations!K36)=0,"",Calculations!K36)</f>
        <v/>
      </c>
      <c r="C35" s="119" t="str">
        <f ca="1">IF(LEN(Calculations!E36)=0,"",Calculations!E36)</f>
        <v/>
      </c>
      <c r="D35" s="119" t="str">
        <f ca="1">IF(LEN(Calculations!F36)=0,"",Calculations!F36)</f>
        <v/>
      </c>
      <c r="E35" s="120" t="str">
        <f ca="1">IF(LEN(Calculations!G36)=0,"",Calculations!G36)</f>
        <v/>
      </c>
      <c r="F35" s="120" t="str">
        <f ca="1">IF(LEN(Calculations!H36)=0,"",Calculations!H36)</f>
        <v/>
      </c>
      <c r="G35" s="120" t="str">
        <f ca="1">IF(LEN(Calculations!I36)=0,"",Calculations!I36)</f>
        <v/>
      </c>
      <c r="H35" s="120" t="str">
        <f t="shared" ca="1" si="0"/>
        <v/>
      </c>
      <c r="I35" s="120" t="str">
        <f t="shared" ca="1" si="1"/>
        <v/>
      </c>
      <c r="J35" s="120" t="str">
        <f ca="1">IF(LEN(Calculations!AT36)=0,"",Calculations!AT36)</f>
        <v/>
      </c>
      <c r="K35" s="120" t="str">
        <f ca="1">IF(LEN(Calculations!AU36)=0,"",Calculations!AU36)</f>
        <v/>
      </c>
      <c r="L35" s="119" t="str">
        <f ca="1">IF(LEN(Calculations!AV36)=0,"",Calculations!AV36)</f>
        <v/>
      </c>
    </row>
    <row r="36" spans="1:12" s="123" customFormat="1" ht="21.75" thickTop="1" x14ac:dyDescent="0.35">
      <c r="A36" s="121" t="s">
        <v>198</v>
      </c>
      <c r="B36" s="121"/>
      <c r="C36" s="121"/>
      <c r="D36" s="121"/>
      <c r="E36" s="121"/>
      <c r="F36" s="121"/>
      <c r="G36" s="122">
        <f ca="1">SUM(G3:G35)</f>
        <v>0</v>
      </c>
      <c r="H36" s="122"/>
      <c r="I36" s="122"/>
      <c r="J36" s="122">
        <f t="shared" ref="J36:K36" ca="1" si="2">SUM(J3:J35)</f>
        <v>0</v>
      </c>
      <c r="K36" s="122">
        <f t="shared" ca="1" si="2"/>
        <v>0</v>
      </c>
      <c r="L36" s="121"/>
    </row>
  </sheetData>
  <sheetProtection algorithmName="SHA-512" hashValue="n/+ca5yXnETiiXsgK9Bj57ZRrWEhctKdNRvDrq2gQS4hL5iYBUBHdl8DsNA1m6RU7lVP/k7Yvr3wlcG7cWsV+Q==" saltValue="Tde/JggEnQ8rywNvDofV7A==" spinCount="100000" sheet="1" objects="1" scenarios="1" formatCells="0" formatColumns="0" formatRows="0" autoFilter="0"/>
  <conditionalFormatting sqref="G36:K36">
    <cfRule type="expression" dxfId="13" priority="4">
      <formula>INT(G36)=G36</formula>
    </cfRule>
  </conditionalFormatting>
  <conditionalFormatting sqref="E3:E35">
    <cfRule type="expression" dxfId="12" priority="3">
      <formula>INT(E3)=E3</formula>
    </cfRule>
  </conditionalFormatting>
  <conditionalFormatting sqref="F3:K35">
    <cfRule type="expression" dxfId="11" priority="1">
      <formula>INT(F3)=F3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04038-0ADE-4A27-B418-59E3CAD77448}">
  <sheetPr>
    <tabColor theme="9"/>
  </sheetPr>
  <dimension ref="A1:F266"/>
  <sheetViews>
    <sheetView zoomScaleNormal="100" workbookViewId="0">
      <pane activePane="bottomRight" state="frozen"/>
    </sheetView>
  </sheetViews>
  <sheetFormatPr defaultRowHeight="15" x14ac:dyDescent="0.25"/>
  <cols>
    <col min="1" max="1" width="13.5703125" style="6" customWidth="1"/>
    <col min="2" max="2" width="22.42578125" style="6" customWidth="1"/>
    <col min="3" max="3" width="32" style="6" customWidth="1"/>
    <col min="4" max="4" width="29.28515625" style="6" bestFit="1" customWidth="1"/>
    <col min="5" max="5" width="40" style="6" bestFit="1" customWidth="1"/>
    <col min="6" max="6" width="21.85546875" customWidth="1"/>
  </cols>
  <sheetData>
    <row r="1" spans="1:6" ht="45" x14ac:dyDescent="0.25">
      <c r="A1" s="153" t="s">
        <v>4</v>
      </c>
      <c r="B1" s="153" t="s">
        <v>3</v>
      </c>
      <c r="C1" s="153" t="s">
        <v>71</v>
      </c>
      <c r="D1" s="153" t="s">
        <v>64</v>
      </c>
      <c r="E1" s="153" t="s">
        <v>90</v>
      </c>
      <c r="F1" s="154" t="s">
        <v>260</v>
      </c>
    </row>
    <row r="2" spans="1:6" x14ac:dyDescent="0.25">
      <c r="A2" s="152" t="s">
        <v>10</v>
      </c>
      <c r="B2" s="152" t="s">
        <v>94</v>
      </c>
      <c r="C2" s="152" t="s">
        <v>88</v>
      </c>
      <c r="D2" s="152" t="s">
        <v>185</v>
      </c>
      <c r="E2" s="152" t="s">
        <v>87</v>
      </c>
      <c r="F2" s="151">
        <f>IF(E2="Recycled Water (Potable) Treatment",INDEX('Default Values'!$A$20:$M$43,MATCH(E2&amp;" - "&amp;A2,'Default Values'!$B$20:$B$43,0),MATCH(B2,'Default Values'!A$20:M$20,0)),INDEX('Default Values'!$A$20:$M$43,MATCH(E2,'Default Values'!$B$20:$B$43,0),MATCH(B2,'Default Values'!A$20:M$20,0)))</f>
        <v>107.31276</v>
      </c>
    </row>
    <row r="3" spans="1:6" x14ac:dyDescent="0.25">
      <c r="A3" s="140" t="s">
        <v>10</v>
      </c>
      <c r="B3" s="140" t="s">
        <v>94</v>
      </c>
      <c r="C3" s="140" t="s">
        <v>45</v>
      </c>
      <c r="D3" s="140" t="s">
        <v>185</v>
      </c>
      <c r="E3" s="140" t="s">
        <v>46</v>
      </c>
      <c r="F3" s="151">
        <f>IF(E3="Recycled Water (Potable) Treatment",INDEX('Default Values'!$A$20:$M$43,MATCH(E3&amp;" - "&amp;A3,'Default Values'!$B$20:$B$43,0),MATCH(B3,'Default Values'!A$20:M$20,0)),INDEX('Default Values'!$A$20:$M$43,MATCH(E3,'Default Values'!$B$20:$B$43,0),MATCH(B3,'Default Values'!A$20:M$20,0)))</f>
        <v>197</v>
      </c>
    </row>
    <row r="4" spans="1:6" x14ac:dyDescent="0.25">
      <c r="A4" s="140" t="s">
        <v>10</v>
      </c>
      <c r="B4" s="140" t="s">
        <v>18</v>
      </c>
      <c r="C4" s="140" t="s">
        <v>191</v>
      </c>
      <c r="D4" s="140" t="s">
        <v>185</v>
      </c>
      <c r="E4" s="140" t="s">
        <v>54</v>
      </c>
      <c r="F4" s="151">
        <f>IF(E4="Recycled Water (Potable) Treatment",INDEX('Default Values'!$A$20:$M$43,MATCH(E4&amp;" - "&amp;A4,'Default Values'!$B$20:$B$43,0),MATCH(B4,'Default Values'!A$20:M$20,0)),INDEX('Default Values'!$A$20:$M$43,MATCH(E4,'Default Values'!$B$20:$B$43,0),MATCH(B4,'Default Values'!A$20:M$20,0)))</f>
        <v>696.48350000000005</v>
      </c>
    </row>
    <row r="5" spans="1:6" x14ac:dyDescent="0.25">
      <c r="A5" s="140" t="s">
        <v>10</v>
      </c>
      <c r="B5" s="140" t="s">
        <v>18</v>
      </c>
      <c r="C5" s="140" t="s">
        <v>51</v>
      </c>
      <c r="D5" s="140" t="s">
        <v>185</v>
      </c>
      <c r="E5" s="140" t="s">
        <v>52</v>
      </c>
      <c r="F5" s="151">
        <f>IF(E5="Recycled Water (Potable) Treatment",INDEX('Default Values'!$A$20:$M$43,MATCH(E5&amp;" - "&amp;A5,'Default Values'!$B$20:$B$43,0),MATCH(B5,'Default Values'!A$20:M$20,0)),INDEX('Default Values'!$A$20:$M$43,MATCH(E5,'Default Values'!$B$20:$B$43,0),MATCH(B5,'Default Values'!A$20:M$20,0)))</f>
        <v>506.10753933333331</v>
      </c>
    </row>
    <row r="6" spans="1:6" x14ac:dyDescent="0.25">
      <c r="A6" s="140" t="s">
        <v>10</v>
      </c>
      <c r="B6" s="140" t="s">
        <v>18</v>
      </c>
      <c r="C6" s="140" t="s">
        <v>36</v>
      </c>
      <c r="D6" s="140" t="s">
        <v>185</v>
      </c>
      <c r="E6" s="140" t="s">
        <v>52</v>
      </c>
      <c r="F6" s="151">
        <f>IF(E6="Recycled Water (Potable) Treatment",INDEX('Default Values'!$A$20:$M$43,MATCH(E6&amp;" - "&amp;A6,'Default Values'!$B$20:$B$43,0),MATCH(B6,'Default Values'!A$20:M$20,0)),INDEX('Default Values'!$A$20:$M$43,MATCH(E6,'Default Values'!$B$20:$B$43,0),MATCH(B6,'Default Values'!A$20:M$20,0)))</f>
        <v>506.10753933333331</v>
      </c>
    </row>
    <row r="7" spans="1:6" x14ac:dyDescent="0.25">
      <c r="A7" s="140" t="s">
        <v>10</v>
      </c>
      <c r="B7" s="140" t="s">
        <v>94</v>
      </c>
      <c r="C7" s="140" t="s">
        <v>189</v>
      </c>
      <c r="D7" s="140" t="s">
        <v>185</v>
      </c>
      <c r="E7" s="140" t="s">
        <v>189</v>
      </c>
      <c r="F7" s="151">
        <f>IF(E7="Recycled Water (Potable) Treatment",INDEX('Default Values'!$A$20:$M$43,MATCH(E7&amp;" - "&amp;A7,'Default Values'!$B$20:$B$43,0),MATCH(B7,'Default Values'!A$20:M$20,0)),INDEX('Default Values'!$A$20:$M$43,MATCH(E7,'Default Values'!$B$20:$B$43,0),MATCH(B7,'Default Values'!A$20:M$20,0)))</f>
        <v>88.91037350000002</v>
      </c>
    </row>
    <row r="8" spans="1:6" x14ac:dyDescent="0.25">
      <c r="A8" s="140" t="s">
        <v>10</v>
      </c>
      <c r="B8" s="140" t="s">
        <v>18</v>
      </c>
      <c r="C8" s="140" t="s">
        <v>89</v>
      </c>
      <c r="D8" s="140" t="s">
        <v>185</v>
      </c>
      <c r="E8" s="140" t="s">
        <v>52</v>
      </c>
      <c r="F8" s="151">
        <f>IF(E8="Recycled Water (Potable) Treatment",INDEX('Default Values'!$A$20:$M$43,MATCH(E8&amp;" - "&amp;A8,'Default Values'!$B$20:$B$43,0),MATCH(B8,'Default Values'!A$20:M$20,0)),INDEX('Default Values'!$A$20:$M$43,MATCH(E8,'Default Values'!$B$20:$B$43,0),MATCH(B8,'Default Values'!A$20:M$20,0)))</f>
        <v>506.10753933333331</v>
      </c>
    </row>
    <row r="9" spans="1:6" x14ac:dyDescent="0.25">
      <c r="A9" s="140" t="s">
        <v>10</v>
      </c>
      <c r="B9" s="140" t="s">
        <v>94</v>
      </c>
      <c r="C9" s="140" t="s">
        <v>89</v>
      </c>
      <c r="D9" s="140" t="s">
        <v>185</v>
      </c>
      <c r="E9" s="140" t="s">
        <v>189</v>
      </c>
      <c r="F9" s="151">
        <f>IF(E9="Recycled Water (Potable) Treatment",INDEX('Default Values'!$A$20:$M$43,MATCH(E9&amp;" - "&amp;A9,'Default Values'!$B$20:$B$43,0),MATCH(B9,'Default Values'!A$20:M$20,0)),INDEX('Default Values'!$A$20:$M$43,MATCH(E9,'Default Values'!$B$20:$B$43,0),MATCH(B9,'Default Values'!A$20:M$20,0)))</f>
        <v>88.91037350000002</v>
      </c>
    </row>
    <row r="10" spans="1:6" x14ac:dyDescent="0.25">
      <c r="A10" s="140" t="s">
        <v>10</v>
      </c>
      <c r="B10" s="140" t="s">
        <v>18</v>
      </c>
      <c r="C10" s="140" t="s">
        <v>190</v>
      </c>
      <c r="D10" s="140" t="s">
        <v>185</v>
      </c>
      <c r="E10" s="140" t="s">
        <v>58</v>
      </c>
      <c r="F10" s="151">
        <f>IF(E10="Recycled Water (Potable) Treatment",INDEX('Default Values'!$A$20:$M$43,MATCH(E10&amp;" - "&amp;A10,'Default Values'!$B$20:$B$43,0),MATCH(B10,'Default Values'!A$20:M$20,0)),INDEX('Default Values'!$A$20:$M$43,MATCH(E10,'Default Values'!$B$20:$B$43,0),MATCH(B10,'Default Values'!A$20:M$20,0)))</f>
        <v>2056.32213</v>
      </c>
    </row>
    <row r="11" spans="1:6" x14ac:dyDescent="0.25">
      <c r="A11" s="140" t="s">
        <v>10</v>
      </c>
      <c r="B11" s="140" t="s">
        <v>19</v>
      </c>
      <c r="C11" s="140" t="s">
        <v>19</v>
      </c>
      <c r="D11" s="140" t="s">
        <v>185</v>
      </c>
      <c r="E11" s="140" t="s">
        <v>56</v>
      </c>
      <c r="F11" s="151">
        <f>IF(E11="Recycled Water (Potable) Treatment",INDEX('Default Values'!$A$20:$M$43,MATCH(E11&amp;" - "&amp;A11,'Default Values'!$B$20:$B$43,0),MATCH(B11,'Default Values'!A$20:M$20,0)),INDEX('Default Values'!$A$20:$M$43,MATCH(E11,'Default Values'!$B$20:$B$43,0),MATCH(B11,'Default Values'!A$20:M$20,0)))</f>
        <v>115.5</v>
      </c>
    </row>
    <row r="12" spans="1:6" x14ac:dyDescent="0.25">
      <c r="A12" s="140" t="s">
        <v>10</v>
      </c>
      <c r="B12" s="140" t="s">
        <v>19</v>
      </c>
      <c r="C12" s="140" t="s">
        <v>51</v>
      </c>
      <c r="D12" s="140" t="s">
        <v>185</v>
      </c>
      <c r="E12" s="140" t="s">
        <v>52</v>
      </c>
      <c r="F12" s="151">
        <f>IF(E12="Recycled Water (Potable) Treatment",INDEX('Default Values'!$A$20:$M$43,MATCH(E12&amp;" - "&amp;A12,'Default Values'!$B$20:$B$43,0),MATCH(B12,'Default Values'!A$20:M$20,0)),INDEX('Default Values'!$A$20:$M$43,MATCH(E12,'Default Values'!$B$20:$B$43,0),MATCH(B12,'Default Values'!A$20:M$20,0)))</f>
        <v>531.82127849999995</v>
      </c>
    </row>
    <row r="13" spans="1:6" x14ac:dyDescent="0.25">
      <c r="A13" s="140" t="s">
        <v>10</v>
      </c>
      <c r="B13" s="140" t="s">
        <v>19</v>
      </c>
      <c r="C13" s="140" t="s">
        <v>36</v>
      </c>
      <c r="D13" s="140" t="s">
        <v>185</v>
      </c>
      <c r="E13" s="140" t="s">
        <v>52</v>
      </c>
      <c r="F13" s="151">
        <f>IF(E13="Recycled Water (Potable) Treatment",INDEX('Default Values'!$A$20:$M$43,MATCH(E13&amp;" - "&amp;A13,'Default Values'!$B$20:$B$43,0),MATCH(B13,'Default Values'!A$20:M$20,0)),INDEX('Default Values'!$A$20:$M$43,MATCH(E13,'Default Values'!$B$20:$B$43,0),MATCH(B13,'Default Values'!A$20:M$20,0)))</f>
        <v>531.82127849999995</v>
      </c>
    </row>
    <row r="14" spans="1:6" x14ac:dyDescent="0.25">
      <c r="A14" s="140" t="s">
        <v>10</v>
      </c>
      <c r="B14" s="140" t="s">
        <v>19</v>
      </c>
      <c r="C14" s="140" t="s">
        <v>89</v>
      </c>
      <c r="D14" s="140" t="s">
        <v>185</v>
      </c>
      <c r="E14" s="140" t="s">
        <v>52</v>
      </c>
      <c r="F14" s="151">
        <f>IF(E14="Recycled Water (Potable) Treatment",INDEX('Default Values'!$A$20:$M$43,MATCH(E14&amp;" - "&amp;A14,'Default Values'!$B$20:$B$43,0),MATCH(B14,'Default Values'!A$20:M$20,0)),INDEX('Default Values'!$A$20:$M$43,MATCH(E14,'Default Values'!$B$20:$B$43,0),MATCH(B14,'Default Values'!A$20:M$20,0)))</f>
        <v>531.82127849999995</v>
      </c>
    </row>
    <row r="15" spans="1:6" x14ac:dyDescent="0.25">
      <c r="A15" s="140" t="s">
        <v>10</v>
      </c>
      <c r="B15" s="140" t="s">
        <v>19</v>
      </c>
      <c r="C15" s="140" t="s">
        <v>190</v>
      </c>
      <c r="D15" s="140" t="s">
        <v>185</v>
      </c>
      <c r="E15" s="140" t="s">
        <v>58</v>
      </c>
      <c r="F15" s="151">
        <f>IF(E15="Recycled Water (Potable) Treatment",INDEX('Default Values'!$A$20:$M$43,MATCH(E15&amp;" - "&amp;A15,'Default Values'!$B$20:$B$43,0),MATCH(B15,'Default Values'!A$20:M$20,0)),INDEX('Default Values'!$A$20:$M$43,MATCH(E15,'Default Values'!$B$20:$B$43,0),MATCH(B15,'Default Values'!A$20:M$20,0)))</f>
        <v>4000</v>
      </c>
    </row>
    <row r="16" spans="1:6" x14ac:dyDescent="0.25">
      <c r="A16" s="140" t="s">
        <v>10</v>
      </c>
      <c r="B16" s="140" t="s">
        <v>20</v>
      </c>
      <c r="C16" s="140" t="s">
        <v>191</v>
      </c>
      <c r="D16" s="140" t="s">
        <v>185</v>
      </c>
      <c r="E16" s="140" t="s">
        <v>54</v>
      </c>
      <c r="F16" s="151">
        <f>IF(E16="Recycled Water (Potable) Treatment",INDEX('Default Values'!$A$20:$M$43,MATCH(E16&amp;" - "&amp;A16,'Default Values'!$B$20:$B$43,0),MATCH(B16,'Default Values'!A$20:M$20,0)),INDEX('Default Values'!$A$20:$M$43,MATCH(E16,'Default Values'!$B$20:$B$43,0),MATCH(B16,'Default Values'!A$20:M$20,0)))</f>
        <v>225</v>
      </c>
    </row>
    <row r="17" spans="1:6" x14ac:dyDescent="0.25">
      <c r="A17" s="140" t="s">
        <v>10</v>
      </c>
      <c r="B17" s="140" t="s">
        <v>20</v>
      </c>
      <c r="C17" s="140" t="s">
        <v>51</v>
      </c>
      <c r="D17" s="140" t="s">
        <v>185</v>
      </c>
      <c r="E17" s="140" t="s">
        <v>52</v>
      </c>
      <c r="F17" s="151">
        <f>IF(E17="Recycled Water (Potable) Treatment",INDEX('Default Values'!$A$20:$M$43,MATCH(E17&amp;" - "&amp;A17,'Default Values'!$B$20:$B$43,0),MATCH(B17,'Default Values'!A$20:M$20,0)),INDEX('Default Values'!$A$20:$M$43,MATCH(E17,'Default Values'!$B$20:$B$43,0),MATCH(B17,'Default Values'!A$20:M$20,0)))</f>
        <v>383.10753933333331</v>
      </c>
    </row>
    <row r="18" spans="1:6" x14ac:dyDescent="0.25">
      <c r="A18" s="140" t="s">
        <v>10</v>
      </c>
      <c r="B18" s="140" t="s">
        <v>20</v>
      </c>
      <c r="C18" s="140" t="s">
        <v>36</v>
      </c>
      <c r="D18" s="140" t="s">
        <v>185</v>
      </c>
      <c r="E18" s="140" t="s">
        <v>52</v>
      </c>
      <c r="F18" s="151">
        <f>IF(E18="Recycled Water (Potable) Treatment",INDEX('Default Values'!$A$20:$M$43,MATCH(E18&amp;" - "&amp;A18,'Default Values'!$B$20:$B$43,0),MATCH(B18,'Default Values'!A$20:M$20,0)),INDEX('Default Values'!$A$20:$M$43,MATCH(E18,'Default Values'!$B$20:$B$43,0),MATCH(B18,'Default Values'!A$20:M$20,0)))</f>
        <v>383.10753933333331</v>
      </c>
    </row>
    <row r="19" spans="1:6" x14ac:dyDescent="0.25">
      <c r="A19" s="140" t="s">
        <v>10</v>
      </c>
      <c r="B19" s="140" t="s">
        <v>20</v>
      </c>
      <c r="C19" s="140" t="s">
        <v>89</v>
      </c>
      <c r="D19" s="140" t="s">
        <v>185</v>
      </c>
      <c r="E19" s="140" t="s">
        <v>52</v>
      </c>
      <c r="F19" s="151">
        <f>IF(E19="Recycled Water (Potable) Treatment",INDEX('Default Values'!$A$20:$M$43,MATCH(E19&amp;" - "&amp;A19,'Default Values'!$B$20:$B$43,0),MATCH(B19,'Default Values'!A$20:M$20,0)),INDEX('Default Values'!$A$20:$M$43,MATCH(E19,'Default Values'!$B$20:$B$43,0),MATCH(B19,'Default Values'!A$20:M$20,0)))</f>
        <v>383.10753933333331</v>
      </c>
    </row>
    <row r="20" spans="1:6" x14ac:dyDescent="0.25">
      <c r="A20" s="140" t="s">
        <v>10</v>
      </c>
      <c r="B20" s="140" t="s">
        <v>20</v>
      </c>
      <c r="C20" s="140" t="s">
        <v>188</v>
      </c>
      <c r="D20" s="140" t="s">
        <v>185</v>
      </c>
      <c r="E20" s="140" t="s">
        <v>37</v>
      </c>
      <c r="F20" s="151">
        <f>IF(E20="Recycled Water (Potable) Treatment",INDEX('Default Values'!$A$20:$M$43,MATCH(E20&amp;" - "&amp;A20,'Default Values'!$B$20:$B$43,0),MATCH(B20,'Default Values'!A$20:M$20,0)),INDEX('Default Values'!$A$20:$M$43,MATCH(E20,'Default Values'!$B$20:$B$43,0),MATCH(B20,'Default Values'!A$20:M$20,0)))</f>
        <v>89.278629999999993</v>
      </c>
    </row>
    <row r="21" spans="1:6" x14ac:dyDescent="0.25">
      <c r="A21" s="140" t="s">
        <v>10</v>
      </c>
      <c r="B21" s="140" t="s">
        <v>21</v>
      </c>
      <c r="C21" s="140" t="s">
        <v>51</v>
      </c>
      <c r="D21" s="140" t="s">
        <v>185</v>
      </c>
      <c r="E21" s="140" t="s">
        <v>52</v>
      </c>
      <c r="F21" s="151">
        <f>IF(E21="Recycled Water (Potable) Treatment",INDEX('Default Values'!$A$20:$M$43,MATCH(E21&amp;" - "&amp;A21,'Default Values'!$B$20:$B$43,0),MATCH(B21,'Default Values'!A$20:M$20,0)),INDEX('Default Values'!$A$20:$M$43,MATCH(E21,'Default Values'!$B$20:$B$43,0),MATCH(B21,'Default Values'!A$20:M$20,0)))</f>
        <v>381.10753933333331</v>
      </c>
    </row>
    <row r="22" spans="1:6" x14ac:dyDescent="0.25">
      <c r="A22" s="140" t="s">
        <v>10</v>
      </c>
      <c r="B22" s="140" t="s">
        <v>21</v>
      </c>
      <c r="C22" s="140" t="s">
        <v>36</v>
      </c>
      <c r="D22" s="140" t="s">
        <v>185</v>
      </c>
      <c r="E22" s="140" t="s">
        <v>52</v>
      </c>
      <c r="F22" s="151">
        <f>IF(E22="Recycled Water (Potable) Treatment",INDEX('Default Values'!$A$20:$M$43,MATCH(E22&amp;" - "&amp;A22,'Default Values'!$B$20:$B$43,0),MATCH(B22,'Default Values'!A$20:M$20,0)),INDEX('Default Values'!$A$20:$M$43,MATCH(E22,'Default Values'!$B$20:$B$43,0),MATCH(B22,'Default Values'!A$20:M$20,0)))</f>
        <v>381.10753933333331</v>
      </c>
    </row>
    <row r="23" spans="1:6" x14ac:dyDescent="0.25">
      <c r="A23" s="140" t="s">
        <v>10</v>
      </c>
      <c r="B23" s="140" t="s">
        <v>21</v>
      </c>
      <c r="C23" s="140" t="s">
        <v>89</v>
      </c>
      <c r="D23" s="140" t="s">
        <v>185</v>
      </c>
      <c r="E23" s="140" t="s">
        <v>52</v>
      </c>
      <c r="F23" s="151">
        <f>IF(E23="Recycled Water (Potable) Treatment",INDEX('Default Values'!$A$20:$M$43,MATCH(E23&amp;" - "&amp;A23,'Default Values'!$B$20:$B$43,0),MATCH(B23,'Default Values'!A$20:M$20,0)),INDEX('Default Values'!$A$20:$M$43,MATCH(E23,'Default Values'!$B$20:$B$43,0),MATCH(B23,'Default Values'!A$20:M$20,0)))</f>
        <v>381.10753933333331</v>
      </c>
    </row>
    <row r="24" spans="1:6" x14ac:dyDescent="0.25">
      <c r="A24" s="140" t="s">
        <v>10</v>
      </c>
      <c r="B24" s="140" t="s">
        <v>22</v>
      </c>
      <c r="C24" s="140" t="s">
        <v>191</v>
      </c>
      <c r="D24" s="140" t="s">
        <v>185</v>
      </c>
      <c r="E24" s="140" t="s">
        <v>54</v>
      </c>
      <c r="F24" s="151">
        <f>IF(E24="Recycled Water (Potable) Treatment",INDEX('Default Values'!$A$20:$M$43,MATCH(E24&amp;" - "&amp;A24,'Default Values'!$B$20:$B$43,0),MATCH(B24,'Default Values'!A$20:M$20,0)),INDEX('Default Values'!$A$20:$M$43,MATCH(E24,'Default Values'!$B$20:$B$43,0),MATCH(B24,'Default Values'!A$20:M$20,0)))</f>
        <v>120</v>
      </c>
    </row>
    <row r="25" spans="1:6" x14ac:dyDescent="0.25">
      <c r="A25" s="140" t="s">
        <v>10</v>
      </c>
      <c r="B25" s="140" t="s">
        <v>22</v>
      </c>
      <c r="C25" s="140" t="s">
        <v>51</v>
      </c>
      <c r="D25" s="140" t="s">
        <v>185</v>
      </c>
      <c r="E25" s="140" t="s">
        <v>52</v>
      </c>
      <c r="F25" s="151">
        <f>IF(E25="Recycled Water (Potable) Treatment",INDEX('Default Values'!$A$20:$M$43,MATCH(E25&amp;" - "&amp;A25,'Default Values'!$B$20:$B$43,0),MATCH(B25,'Default Values'!A$20:M$20,0)),INDEX('Default Values'!$A$20:$M$43,MATCH(E25,'Default Values'!$B$20:$B$43,0),MATCH(B25,'Default Values'!A$20:M$20,0)))</f>
        <v>293.61074933333333</v>
      </c>
    </row>
    <row r="26" spans="1:6" x14ac:dyDescent="0.25">
      <c r="A26" s="140" t="s">
        <v>10</v>
      </c>
      <c r="B26" s="140" t="s">
        <v>22</v>
      </c>
      <c r="C26" s="140" t="s">
        <v>36</v>
      </c>
      <c r="D26" s="140" t="s">
        <v>185</v>
      </c>
      <c r="E26" s="140" t="s">
        <v>52</v>
      </c>
      <c r="F26" s="151">
        <f>IF(E26="Recycled Water (Potable) Treatment",INDEX('Default Values'!$A$20:$M$43,MATCH(E26&amp;" - "&amp;A26,'Default Values'!$B$20:$B$43,0),MATCH(B26,'Default Values'!A$20:M$20,0)),INDEX('Default Values'!$A$20:$M$43,MATCH(E26,'Default Values'!$B$20:$B$43,0),MATCH(B26,'Default Values'!A$20:M$20,0)))</f>
        <v>293.61074933333333</v>
      </c>
    </row>
    <row r="27" spans="1:6" x14ac:dyDescent="0.25">
      <c r="A27" s="140" t="s">
        <v>10</v>
      </c>
      <c r="B27" s="140" t="s">
        <v>22</v>
      </c>
      <c r="C27" s="140" t="s">
        <v>89</v>
      </c>
      <c r="D27" s="140" t="s">
        <v>185</v>
      </c>
      <c r="E27" s="140" t="s">
        <v>52</v>
      </c>
      <c r="F27" s="151">
        <f>IF(E27="Recycled Water (Potable) Treatment",INDEX('Default Values'!$A$20:$M$43,MATCH(E27&amp;" - "&amp;A27,'Default Values'!$B$20:$B$43,0),MATCH(B27,'Default Values'!A$20:M$20,0)),INDEX('Default Values'!$A$20:$M$43,MATCH(E27,'Default Values'!$B$20:$B$43,0),MATCH(B27,'Default Values'!A$20:M$20,0)))</f>
        <v>293.61074933333333</v>
      </c>
    </row>
    <row r="28" spans="1:6" x14ac:dyDescent="0.25">
      <c r="A28" s="140" t="s">
        <v>10</v>
      </c>
      <c r="B28" s="140" t="s">
        <v>22</v>
      </c>
      <c r="C28" s="140" t="s">
        <v>190</v>
      </c>
      <c r="D28" s="140" t="s">
        <v>185</v>
      </c>
      <c r="E28" s="140" t="s">
        <v>58</v>
      </c>
      <c r="F28" s="151">
        <f>IF(E28="Recycled Water (Potable) Treatment",INDEX('Default Values'!$A$20:$M$43,MATCH(E28&amp;" - "&amp;A28,'Default Values'!$B$20:$B$43,0),MATCH(B28,'Default Values'!A$20:M$20,0)),INDEX('Default Values'!$A$20:$M$43,MATCH(E28,'Default Values'!$B$20:$B$43,0),MATCH(B28,'Default Values'!A$20:M$20,0)))</f>
        <v>241.23250000000002</v>
      </c>
    </row>
    <row r="29" spans="1:6" x14ac:dyDescent="0.25">
      <c r="A29" s="140" t="s">
        <v>10</v>
      </c>
      <c r="B29" s="140" t="s">
        <v>23</v>
      </c>
      <c r="C29" s="140" t="s">
        <v>191</v>
      </c>
      <c r="D29" s="140" t="s">
        <v>185</v>
      </c>
      <c r="E29" s="140" t="s">
        <v>54</v>
      </c>
      <c r="F29" s="151">
        <f>IF(E29="Recycled Water (Potable) Treatment",INDEX('Default Values'!$A$20:$M$43,MATCH(E29&amp;" - "&amp;A29,'Default Values'!$B$20:$B$43,0),MATCH(B29,'Default Values'!A$20:M$20,0)),INDEX('Default Values'!$A$20:$M$43,MATCH(E29,'Default Values'!$B$20:$B$43,0),MATCH(B29,'Default Values'!A$20:M$20,0)))</f>
        <v>477.66666666666669</v>
      </c>
    </row>
    <row r="30" spans="1:6" x14ac:dyDescent="0.25">
      <c r="A30" s="140" t="s">
        <v>10</v>
      </c>
      <c r="B30" s="140" t="s">
        <v>23</v>
      </c>
      <c r="C30" s="140" t="s">
        <v>51</v>
      </c>
      <c r="D30" s="140" t="s">
        <v>185</v>
      </c>
      <c r="E30" s="140" t="s">
        <v>52</v>
      </c>
      <c r="F30" s="151">
        <f>IF(E30="Recycled Water (Potable) Treatment",INDEX('Default Values'!$A$20:$M$43,MATCH(E30&amp;" - "&amp;A30,'Default Values'!$B$20:$B$43,0),MATCH(B30,'Default Values'!A$20:M$20,0)),INDEX('Default Values'!$A$20:$M$43,MATCH(E30,'Default Values'!$B$20:$B$43,0),MATCH(B30,'Default Values'!A$20:M$20,0)))</f>
        <v>490.77420599999999</v>
      </c>
    </row>
    <row r="31" spans="1:6" x14ac:dyDescent="0.25">
      <c r="A31" s="140" t="s">
        <v>10</v>
      </c>
      <c r="B31" s="140" t="s">
        <v>23</v>
      </c>
      <c r="C31" s="140" t="s">
        <v>36</v>
      </c>
      <c r="D31" s="140" t="s">
        <v>185</v>
      </c>
      <c r="E31" s="140" t="s">
        <v>52</v>
      </c>
      <c r="F31" s="151">
        <f>IF(E31="Recycled Water (Potable) Treatment",INDEX('Default Values'!$A$20:$M$43,MATCH(E31&amp;" - "&amp;A31,'Default Values'!$B$20:$B$43,0),MATCH(B31,'Default Values'!A$20:M$20,0)),INDEX('Default Values'!$A$20:$M$43,MATCH(E31,'Default Values'!$B$20:$B$43,0),MATCH(B31,'Default Values'!A$20:M$20,0)))</f>
        <v>490.77420599999999</v>
      </c>
    </row>
    <row r="32" spans="1:6" x14ac:dyDescent="0.25">
      <c r="A32" s="140" t="s">
        <v>10</v>
      </c>
      <c r="B32" s="140" t="s">
        <v>23</v>
      </c>
      <c r="C32" s="140" t="s">
        <v>89</v>
      </c>
      <c r="D32" s="140" t="s">
        <v>185</v>
      </c>
      <c r="E32" s="140" t="s">
        <v>52</v>
      </c>
      <c r="F32" s="151">
        <f>IF(E32="Recycled Water (Potable) Treatment",INDEX('Default Values'!$A$20:$M$43,MATCH(E32&amp;" - "&amp;A32,'Default Values'!$B$20:$B$43,0),MATCH(B32,'Default Values'!A$20:M$20,0)),INDEX('Default Values'!$A$20:$M$43,MATCH(E32,'Default Values'!$B$20:$B$43,0),MATCH(B32,'Default Values'!A$20:M$20,0)))</f>
        <v>490.77420599999999</v>
      </c>
    </row>
    <row r="33" spans="1:6" x14ac:dyDescent="0.25">
      <c r="A33" s="140" t="s">
        <v>10</v>
      </c>
      <c r="B33" s="140" t="s">
        <v>23</v>
      </c>
      <c r="C33" s="140" t="s">
        <v>190</v>
      </c>
      <c r="D33" s="140" t="s">
        <v>185</v>
      </c>
      <c r="E33" s="140" t="s">
        <v>58</v>
      </c>
      <c r="F33" s="151">
        <f>IF(E33="Recycled Water (Potable) Treatment",INDEX('Default Values'!$A$20:$M$43,MATCH(E33&amp;" - "&amp;A33,'Default Values'!$B$20:$B$43,0),MATCH(B33,'Default Values'!A$20:M$20,0)),INDEX('Default Values'!$A$20:$M$43,MATCH(E33,'Default Values'!$B$20:$B$43,0),MATCH(B33,'Default Values'!A$20:M$20,0)))</f>
        <v>1061.9276384886002</v>
      </c>
    </row>
    <row r="34" spans="1:6" x14ac:dyDescent="0.25">
      <c r="A34" s="140" t="s">
        <v>10</v>
      </c>
      <c r="B34" s="140" t="s">
        <v>23</v>
      </c>
      <c r="C34" s="140" t="s">
        <v>188</v>
      </c>
      <c r="D34" s="140" t="s">
        <v>185</v>
      </c>
      <c r="E34" s="140" t="s">
        <v>37</v>
      </c>
      <c r="F34" s="151">
        <f>IF(E34="Recycled Water (Potable) Treatment",INDEX('Default Values'!$A$20:$M$43,MATCH(E34&amp;" - "&amp;A34,'Default Values'!$B$20:$B$43,0),MATCH(B34,'Default Values'!A$20:M$20,0)),INDEX('Default Values'!$A$20:$M$43,MATCH(E34,'Default Values'!$B$20:$B$43,0),MATCH(B34,'Default Values'!A$20:M$20,0)))</f>
        <v>112.342904</v>
      </c>
    </row>
    <row r="35" spans="1:6" x14ac:dyDescent="0.25">
      <c r="A35" s="140" t="s">
        <v>10</v>
      </c>
      <c r="B35" s="140" t="s">
        <v>24</v>
      </c>
      <c r="C35" s="140" t="s">
        <v>191</v>
      </c>
      <c r="D35" s="140" t="s">
        <v>185</v>
      </c>
      <c r="E35" s="140" t="s">
        <v>54</v>
      </c>
      <c r="F35" s="151">
        <f>IF(E35="Recycled Water (Potable) Treatment",INDEX('Default Values'!$A$20:$M$43,MATCH(E35&amp;" - "&amp;A35,'Default Values'!$B$20:$B$43,0),MATCH(B35,'Default Values'!A$20:M$20,0)),INDEX('Default Values'!$A$20:$M$43,MATCH(E35,'Default Values'!$B$20:$B$43,0),MATCH(B35,'Default Values'!A$20:M$20,0)))</f>
        <v>326.87524999999999</v>
      </c>
    </row>
    <row r="36" spans="1:6" x14ac:dyDescent="0.25">
      <c r="A36" s="140" t="s">
        <v>10</v>
      </c>
      <c r="B36" s="140" t="s">
        <v>24</v>
      </c>
      <c r="C36" s="140" t="s">
        <v>51</v>
      </c>
      <c r="D36" s="140" t="s">
        <v>185</v>
      </c>
      <c r="E36" s="140" t="s">
        <v>52</v>
      </c>
      <c r="F36" s="151">
        <f>IF(E36="Recycled Water (Potable) Treatment",INDEX('Default Values'!$A$20:$M$43,MATCH(E36&amp;" - "&amp;A36,'Default Values'!$B$20:$B$43,0),MATCH(B36,'Default Values'!A$20:M$20,0)),INDEX('Default Values'!$A$20:$M$43,MATCH(E36,'Default Values'!$B$20:$B$43,0),MATCH(B36,'Default Values'!A$20:M$20,0)))</f>
        <v>300.88316199999997</v>
      </c>
    </row>
    <row r="37" spans="1:6" x14ac:dyDescent="0.25">
      <c r="A37" s="140" t="s">
        <v>10</v>
      </c>
      <c r="B37" s="140" t="s">
        <v>24</v>
      </c>
      <c r="C37" s="140" t="s">
        <v>36</v>
      </c>
      <c r="D37" s="140" t="s">
        <v>185</v>
      </c>
      <c r="E37" s="140" t="s">
        <v>52</v>
      </c>
      <c r="F37" s="151">
        <f>IF(E37="Recycled Water (Potable) Treatment",INDEX('Default Values'!$A$20:$M$43,MATCH(E37&amp;" - "&amp;A37,'Default Values'!$B$20:$B$43,0),MATCH(B37,'Default Values'!A$20:M$20,0)),INDEX('Default Values'!$A$20:$M$43,MATCH(E37,'Default Values'!$B$20:$B$43,0),MATCH(B37,'Default Values'!A$20:M$20,0)))</f>
        <v>300.88316199999997</v>
      </c>
    </row>
    <row r="38" spans="1:6" x14ac:dyDescent="0.25">
      <c r="A38" s="140" t="s">
        <v>10</v>
      </c>
      <c r="B38" s="140" t="s">
        <v>24</v>
      </c>
      <c r="C38" s="140" t="s">
        <v>89</v>
      </c>
      <c r="D38" s="140" t="s">
        <v>185</v>
      </c>
      <c r="E38" s="140" t="s">
        <v>52</v>
      </c>
      <c r="F38" s="151">
        <f>IF(E38="Recycled Water (Potable) Treatment",INDEX('Default Values'!$A$20:$M$43,MATCH(E38&amp;" - "&amp;A38,'Default Values'!$B$20:$B$43,0),MATCH(B38,'Default Values'!A$20:M$20,0)),INDEX('Default Values'!$A$20:$M$43,MATCH(E38,'Default Values'!$B$20:$B$43,0),MATCH(B38,'Default Values'!A$20:M$20,0)))</f>
        <v>300.88316199999997</v>
      </c>
    </row>
    <row r="39" spans="1:6" x14ac:dyDescent="0.25">
      <c r="A39" s="140" t="s">
        <v>10</v>
      </c>
      <c r="B39" s="140" t="s">
        <v>24</v>
      </c>
      <c r="C39" s="140" t="s">
        <v>190</v>
      </c>
      <c r="D39" s="140" t="s">
        <v>185</v>
      </c>
      <c r="E39" s="140" t="s">
        <v>58</v>
      </c>
      <c r="F39" s="151">
        <f>IF(E39="Recycled Water (Potable) Treatment",INDEX('Default Values'!$A$20:$M$43,MATCH(E39&amp;" - "&amp;A39,'Default Values'!$B$20:$B$43,0),MATCH(B39,'Default Values'!A$20:M$20,0)),INDEX('Default Values'!$A$20:$M$43,MATCH(E39,'Default Values'!$B$20:$B$43,0),MATCH(B39,'Default Values'!A$20:M$20,0)))</f>
        <v>526.75900200000001</v>
      </c>
    </row>
    <row r="40" spans="1:6" x14ac:dyDescent="0.25">
      <c r="A40" s="140" t="s">
        <v>10</v>
      </c>
      <c r="B40" s="140" t="s">
        <v>25</v>
      </c>
      <c r="C40" s="140" t="s">
        <v>191</v>
      </c>
      <c r="D40" s="140" t="s">
        <v>185</v>
      </c>
      <c r="E40" s="140" t="s">
        <v>54</v>
      </c>
      <c r="F40" s="151">
        <f>IF(E40="Recycled Water (Potable) Treatment",INDEX('Default Values'!$A$20:$M$43,MATCH(E40&amp;" - "&amp;A40,'Default Values'!$B$20:$B$43,0),MATCH(B40,'Default Values'!A$20:M$20,0)),INDEX('Default Values'!$A$20:$M$43,MATCH(E40,'Default Values'!$B$20:$B$43,0),MATCH(B40,'Default Values'!A$20:M$20,0)))</f>
        <v>225</v>
      </c>
    </row>
    <row r="41" spans="1:6" x14ac:dyDescent="0.25">
      <c r="A41" s="140" t="s">
        <v>10</v>
      </c>
      <c r="B41" s="140" t="s">
        <v>25</v>
      </c>
      <c r="C41" s="140" t="s">
        <v>19</v>
      </c>
      <c r="D41" s="140" t="s">
        <v>185</v>
      </c>
      <c r="E41" s="140" t="s">
        <v>56</v>
      </c>
      <c r="F41" s="151">
        <f>IF(E41="Recycled Water (Potable) Treatment",INDEX('Default Values'!$A$20:$M$43,MATCH(E41&amp;" - "&amp;A41,'Default Values'!$B$20:$B$43,0),MATCH(B41,'Default Values'!A$20:M$20,0)),INDEX('Default Values'!$A$20:$M$43,MATCH(E41,'Default Values'!$B$20:$B$43,0),MATCH(B41,'Default Values'!A$20:M$20,0)))</f>
        <v>2110.94821</v>
      </c>
    </row>
    <row r="42" spans="1:6" x14ac:dyDescent="0.25">
      <c r="A42" s="140" t="s">
        <v>10</v>
      </c>
      <c r="B42" s="140" t="s">
        <v>25</v>
      </c>
      <c r="C42" s="140" t="s">
        <v>51</v>
      </c>
      <c r="D42" s="140" t="s">
        <v>185</v>
      </c>
      <c r="E42" s="140" t="s">
        <v>52</v>
      </c>
      <c r="F42" s="151">
        <f>IF(E42="Recycled Water (Potable) Treatment",INDEX('Default Values'!$A$20:$M$43,MATCH(E42&amp;" - "&amp;A42,'Default Values'!$B$20:$B$43,0),MATCH(B42,'Default Values'!A$20:M$20,0)),INDEX('Default Values'!$A$20:$M$43,MATCH(E42,'Default Values'!$B$20:$B$43,0),MATCH(B42,'Default Values'!A$20:M$20,0)))</f>
        <v>696.795280875</v>
      </c>
    </row>
    <row r="43" spans="1:6" x14ac:dyDescent="0.25">
      <c r="A43" s="140" t="s">
        <v>10</v>
      </c>
      <c r="B43" s="140" t="s">
        <v>94</v>
      </c>
      <c r="C43" s="140" t="s">
        <v>51</v>
      </c>
      <c r="D43" s="140" t="s">
        <v>185</v>
      </c>
      <c r="E43" s="140" t="s">
        <v>189</v>
      </c>
      <c r="F43" s="151">
        <f>IF(E43="Recycled Water (Potable) Treatment",INDEX('Default Values'!$A$20:$M$43,MATCH(E43&amp;" - "&amp;A43,'Default Values'!$B$20:$B$43,0),MATCH(B43,'Default Values'!A$20:M$20,0)),INDEX('Default Values'!$A$20:$M$43,MATCH(E43,'Default Values'!$B$20:$B$43,0),MATCH(B43,'Default Values'!A$20:M$20,0)))</f>
        <v>88.91037350000002</v>
      </c>
    </row>
    <row r="44" spans="1:6" x14ac:dyDescent="0.25">
      <c r="A44" s="140" t="s">
        <v>10</v>
      </c>
      <c r="B44" s="140" t="s">
        <v>25</v>
      </c>
      <c r="C44" s="140" t="s">
        <v>36</v>
      </c>
      <c r="D44" s="140" t="s">
        <v>185</v>
      </c>
      <c r="E44" s="140" t="s">
        <v>52</v>
      </c>
      <c r="F44" s="151">
        <f>IF(E44="Recycled Water (Potable) Treatment",INDEX('Default Values'!$A$20:$M$43,MATCH(E44&amp;" - "&amp;A44,'Default Values'!$B$20:$B$43,0),MATCH(B44,'Default Values'!A$20:M$20,0)),INDEX('Default Values'!$A$20:$M$43,MATCH(E44,'Default Values'!$B$20:$B$43,0),MATCH(B44,'Default Values'!A$20:M$20,0)))</f>
        <v>696.795280875</v>
      </c>
    </row>
    <row r="45" spans="1:6" x14ac:dyDescent="0.25">
      <c r="A45" s="140" t="s">
        <v>10</v>
      </c>
      <c r="B45" s="140" t="s">
        <v>25</v>
      </c>
      <c r="C45" s="140" t="s">
        <v>89</v>
      </c>
      <c r="D45" s="140" t="s">
        <v>185</v>
      </c>
      <c r="E45" s="140" t="s">
        <v>52</v>
      </c>
      <c r="F45" s="151">
        <f>IF(E45="Recycled Water (Potable) Treatment",INDEX('Default Values'!$A$20:$M$43,MATCH(E45&amp;" - "&amp;A45,'Default Values'!$B$20:$B$43,0),MATCH(B45,'Default Values'!A$20:M$20,0)),INDEX('Default Values'!$A$20:$M$43,MATCH(E45,'Default Values'!$B$20:$B$43,0),MATCH(B45,'Default Values'!A$20:M$20,0)))</f>
        <v>696.795280875</v>
      </c>
    </row>
    <row r="46" spans="1:6" x14ac:dyDescent="0.25">
      <c r="A46" s="140" t="s">
        <v>10</v>
      </c>
      <c r="B46" s="140" t="s">
        <v>25</v>
      </c>
      <c r="C46" s="140" t="s">
        <v>190</v>
      </c>
      <c r="D46" s="140" t="s">
        <v>185</v>
      </c>
      <c r="E46" s="140" t="s">
        <v>58</v>
      </c>
      <c r="F46" s="151">
        <f>IF(E46="Recycled Water (Potable) Treatment",INDEX('Default Values'!$A$20:$M$43,MATCH(E46&amp;" - "&amp;A46,'Default Values'!$B$20:$B$43,0),MATCH(B46,'Default Values'!A$20:M$20,0)),INDEX('Default Values'!$A$20:$M$43,MATCH(E46,'Default Values'!$B$20:$B$43,0),MATCH(B46,'Default Values'!A$20:M$20,0)))</f>
        <v>3306.158611269826</v>
      </c>
    </row>
    <row r="47" spans="1:6" x14ac:dyDescent="0.25">
      <c r="A47" s="140" t="s">
        <v>10</v>
      </c>
      <c r="B47" s="140" t="s">
        <v>25</v>
      </c>
      <c r="C47" s="140" t="s">
        <v>188</v>
      </c>
      <c r="D47" s="140" t="s">
        <v>185</v>
      </c>
      <c r="E47" s="140" t="s">
        <v>37</v>
      </c>
      <c r="F47" s="151">
        <f>IF(E47="Recycled Water (Potable) Treatment",INDEX('Default Values'!$A$20:$M$43,MATCH(E47&amp;" - "&amp;A47,'Default Values'!$B$20:$B$43,0),MATCH(B47,'Default Values'!A$20:M$20,0)),INDEX('Default Values'!$A$20:$M$43,MATCH(E47,'Default Values'!$B$20:$B$43,0),MATCH(B47,'Default Values'!A$20:M$20,0)))</f>
        <v>33.028630000000007</v>
      </c>
    </row>
    <row r="48" spans="1:6" x14ac:dyDescent="0.25">
      <c r="A48" s="140" t="s">
        <v>10</v>
      </c>
      <c r="B48" s="140" t="s">
        <v>26</v>
      </c>
      <c r="C48" s="140" t="s">
        <v>51</v>
      </c>
      <c r="D48" s="140" t="s">
        <v>185</v>
      </c>
      <c r="E48" s="140" t="s">
        <v>52</v>
      </c>
      <c r="F48" s="151">
        <f>IF(E48="Recycled Water (Potable) Treatment",INDEX('Default Values'!$A$20:$M$43,MATCH(E48&amp;" - "&amp;A48,'Default Values'!$B$20:$B$43,0),MATCH(B48,'Default Values'!A$20:M$20,0)),INDEX('Default Values'!$A$20:$M$43,MATCH(E48,'Default Values'!$B$20:$B$43,0),MATCH(B48,'Default Values'!A$20:M$20,0)))</f>
        <v>400.94408266666665</v>
      </c>
    </row>
    <row r="49" spans="1:6" x14ac:dyDescent="0.25">
      <c r="A49" s="140" t="s">
        <v>10</v>
      </c>
      <c r="B49" s="140" t="s">
        <v>26</v>
      </c>
      <c r="C49" s="140" t="s">
        <v>36</v>
      </c>
      <c r="D49" s="140" t="s">
        <v>185</v>
      </c>
      <c r="E49" s="140" t="s">
        <v>52</v>
      </c>
      <c r="F49" s="151">
        <f>IF(E49="Recycled Water (Potable) Treatment",INDEX('Default Values'!$A$20:$M$43,MATCH(E49&amp;" - "&amp;A49,'Default Values'!$B$20:$B$43,0),MATCH(B49,'Default Values'!A$20:M$20,0)),INDEX('Default Values'!$A$20:$M$43,MATCH(E49,'Default Values'!$B$20:$B$43,0),MATCH(B49,'Default Values'!A$20:M$20,0)))</f>
        <v>400.94408266666665</v>
      </c>
    </row>
    <row r="50" spans="1:6" x14ac:dyDescent="0.25">
      <c r="A50" s="140" t="s">
        <v>10</v>
      </c>
      <c r="B50" s="140" t="s">
        <v>26</v>
      </c>
      <c r="C50" s="140" t="s">
        <v>89</v>
      </c>
      <c r="D50" s="140" t="s">
        <v>185</v>
      </c>
      <c r="E50" s="140" t="s">
        <v>52</v>
      </c>
      <c r="F50" s="151">
        <f>IF(E50="Recycled Water (Potable) Treatment",INDEX('Default Values'!$A$20:$M$43,MATCH(E50&amp;" - "&amp;A50,'Default Values'!$B$20:$B$43,0),MATCH(B50,'Default Values'!A$20:M$20,0)),INDEX('Default Values'!$A$20:$M$43,MATCH(E50,'Default Values'!$B$20:$B$43,0),MATCH(B50,'Default Values'!A$20:M$20,0)))</f>
        <v>400.94408266666665</v>
      </c>
    </row>
    <row r="51" spans="1:6" x14ac:dyDescent="0.25">
      <c r="A51" s="140" t="s">
        <v>10</v>
      </c>
      <c r="B51" s="140" t="s">
        <v>26</v>
      </c>
      <c r="C51" s="140" t="s">
        <v>190</v>
      </c>
      <c r="D51" s="140" t="s">
        <v>185</v>
      </c>
      <c r="E51" s="140" t="s">
        <v>58</v>
      </c>
      <c r="F51" s="151">
        <f>IF(E51="Recycled Water (Potable) Treatment",INDEX('Default Values'!$A$20:$M$43,MATCH(E51&amp;" - "&amp;A51,'Default Values'!$B$20:$B$43,0),MATCH(B51,'Default Values'!A$20:M$20,0)),INDEX('Default Values'!$A$20:$M$43,MATCH(E51,'Default Values'!$B$20:$B$43,0),MATCH(B51,'Default Values'!A$20:M$20,0)))</f>
        <v>3600.0960810000006</v>
      </c>
    </row>
    <row r="52" spans="1:6" x14ac:dyDescent="0.25">
      <c r="A52" s="140" t="s">
        <v>10</v>
      </c>
      <c r="B52" s="140" t="s">
        <v>27</v>
      </c>
      <c r="C52" s="140" t="s">
        <v>191</v>
      </c>
      <c r="D52" s="140" t="s">
        <v>185</v>
      </c>
      <c r="E52" s="140" t="s">
        <v>54</v>
      </c>
      <c r="F52" s="151">
        <f>IF(E52="Recycled Water (Potable) Treatment",INDEX('Default Values'!$A$20:$M$43,MATCH(E52&amp;" - "&amp;A52,'Default Values'!$B$20:$B$43,0),MATCH(B52,'Default Values'!A$20:M$20,0)),INDEX('Default Values'!$A$20:$M$43,MATCH(E52,'Default Values'!$B$20:$B$43,0),MATCH(B52,'Default Values'!A$20:M$20,0)))</f>
        <v>240.96575000000001</v>
      </c>
    </row>
    <row r="53" spans="1:6" x14ac:dyDescent="0.25">
      <c r="A53" s="140" t="s">
        <v>10</v>
      </c>
      <c r="B53" s="140" t="s">
        <v>27</v>
      </c>
      <c r="C53" s="140" t="s">
        <v>51</v>
      </c>
      <c r="D53" s="140" t="s">
        <v>185</v>
      </c>
      <c r="E53" s="140" t="s">
        <v>52</v>
      </c>
      <c r="F53" s="151">
        <f>IF(E53="Recycled Water (Potable) Treatment",INDEX('Default Values'!$A$20:$M$43,MATCH(E53&amp;" - "&amp;A53,'Default Values'!$B$20:$B$43,0),MATCH(B53,'Default Values'!A$20:M$20,0)),INDEX('Default Values'!$A$20:$M$43,MATCH(E53,'Default Values'!$B$20:$B$43,0),MATCH(B53,'Default Values'!A$20:M$20,0)))</f>
        <v>347.129862</v>
      </c>
    </row>
    <row r="54" spans="1:6" x14ac:dyDescent="0.25">
      <c r="A54" s="140" t="s">
        <v>10</v>
      </c>
      <c r="B54" s="140" t="s">
        <v>27</v>
      </c>
      <c r="C54" s="140" t="s">
        <v>36</v>
      </c>
      <c r="D54" s="140" t="s">
        <v>185</v>
      </c>
      <c r="E54" s="140" t="s">
        <v>52</v>
      </c>
      <c r="F54" s="151">
        <f>IF(E54="Recycled Water (Potable) Treatment",INDEX('Default Values'!$A$20:$M$43,MATCH(E54&amp;" - "&amp;A54,'Default Values'!$B$20:$B$43,0),MATCH(B54,'Default Values'!A$20:M$20,0)),INDEX('Default Values'!$A$20:$M$43,MATCH(E54,'Default Values'!$B$20:$B$43,0),MATCH(B54,'Default Values'!A$20:M$20,0)))</f>
        <v>347.129862</v>
      </c>
    </row>
    <row r="55" spans="1:6" x14ac:dyDescent="0.25">
      <c r="A55" s="140" t="s">
        <v>10</v>
      </c>
      <c r="B55" s="140" t="s">
        <v>27</v>
      </c>
      <c r="C55" s="140" t="s">
        <v>89</v>
      </c>
      <c r="D55" s="140" t="s">
        <v>185</v>
      </c>
      <c r="E55" s="140" t="s">
        <v>52</v>
      </c>
      <c r="F55" s="151">
        <f>IF(E55="Recycled Water (Potable) Treatment",INDEX('Default Values'!$A$20:$M$43,MATCH(E55&amp;" - "&amp;A55,'Default Values'!$B$20:$B$43,0),MATCH(B55,'Default Values'!A$20:M$20,0)),INDEX('Default Values'!$A$20:$M$43,MATCH(E55,'Default Values'!$B$20:$B$43,0),MATCH(B55,'Default Values'!A$20:M$20,0)))</f>
        <v>347.129862</v>
      </c>
    </row>
    <row r="56" spans="1:6" x14ac:dyDescent="0.25">
      <c r="A56" s="140" t="s">
        <v>10</v>
      </c>
      <c r="B56" s="140" t="s">
        <v>27</v>
      </c>
      <c r="C56" s="140" t="s">
        <v>190</v>
      </c>
      <c r="D56" s="140" t="s">
        <v>185</v>
      </c>
      <c r="E56" s="140" t="s">
        <v>58</v>
      </c>
      <c r="F56" s="151">
        <f>IF(E56="Recycled Water (Potable) Treatment",INDEX('Default Values'!$A$20:$M$43,MATCH(E56&amp;" - "&amp;A56,'Default Values'!$B$20:$B$43,0),MATCH(B56,'Default Values'!A$20:M$20,0)),INDEX('Default Values'!$A$20:$M$43,MATCH(E56,'Default Values'!$B$20:$B$43,0),MATCH(B56,'Default Values'!A$20:M$20,0)))</f>
        <v>2603.4250000000002</v>
      </c>
    </row>
    <row r="57" spans="1:6" x14ac:dyDescent="0.25">
      <c r="A57" s="140" t="s">
        <v>10</v>
      </c>
      <c r="B57" s="140" t="s">
        <v>94</v>
      </c>
      <c r="C57" s="140" t="s">
        <v>191</v>
      </c>
      <c r="D57" s="140" t="s">
        <v>186</v>
      </c>
      <c r="E57" s="140" t="s">
        <v>55</v>
      </c>
      <c r="F57" s="151">
        <f>IF(E57="Recycled Water (Potable) Treatment",INDEX('Default Values'!$A$20:$M$43,MATCH(E57&amp;" - "&amp;A57,'Default Values'!$B$20:$B$43,0),MATCH(B57,'Default Values'!A$20:M$20,0)),INDEX('Default Values'!$A$20:$M$43,MATCH(E57,'Default Values'!$B$20:$B$43,0),MATCH(B57,'Default Values'!A$20:M$20,0)))</f>
        <v>205.30303721428572</v>
      </c>
    </row>
    <row r="58" spans="1:6" x14ac:dyDescent="0.25">
      <c r="A58" s="140" t="s">
        <v>10</v>
      </c>
      <c r="B58" s="140" t="s">
        <v>94</v>
      </c>
      <c r="C58" s="140" t="s">
        <v>51</v>
      </c>
      <c r="D58" s="140" t="s">
        <v>186</v>
      </c>
      <c r="E58" s="140" t="s">
        <v>53</v>
      </c>
      <c r="F58" s="151">
        <f>IF(E58="Recycled Water (Potable) Treatment",INDEX('Default Values'!$A$20:$M$43,MATCH(E58&amp;" - "&amp;A58,'Default Values'!$B$20:$B$43,0),MATCH(B58,'Default Values'!A$20:M$20,0)),INDEX('Default Values'!$A$20:$M$43,MATCH(E58,'Default Values'!$B$20:$B$43,0),MATCH(B58,'Default Values'!A$20:M$20,0)))</f>
        <v>1406.5176324166666</v>
      </c>
    </row>
    <row r="59" spans="1:6" x14ac:dyDescent="0.25">
      <c r="A59" s="140" t="s">
        <v>10</v>
      </c>
      <c r="B59" s="140" t="s">
        <v>94</v>
      </c>
      <c r="C59" s="140" t="s">
        <v>45</v>
      </c>
      <c r="D59" s="140" t="s">
        <v>186</v>
      </c>
      <c r="E59" s="140" t="s">
        <v>47</v>
      </c>
      <c r="F59" s="151">
        <f>IF(E59="Recycled Water (Potable) Treatment",INDEX('Default Values'!$A$20:$M$43,MATCH(E59&amp;" - "&amp;A59,'Default Values'!$B$20:$B$43,0),MATCH(B59,'Default Values'!A$20:M$20,0)),INDEX('Default Values'!$A$20:$M$43,MATCH(E59,'Default Values'!$B$20:$B$43,0),MATCH(B59,'Default Values'!A$20:M$20,0)))</f>
        <v>4497.0939628571423</v>
      </c>
    </row>
    <row r="60" spans="1:6" x14ac:dyDescent="0.25">
      <c r="A60" s="140" t="s">
        <v>10</v>
      </c>
      <c r="B60" s="140" t="s">
        <v>94</v>
      </c>
      <c r="C60" s="140" t="s">
        <v>36</v>
      </c>
      <c r="D60" s="140" t="s">
        <v>186</v>
      </c>
      <c r="E60" s="140" t="s">
        <v>39</v>
      </c>
      <c r="F60" s="151">
        <f>IF(E60="Recycled Water (Potable) Treatment",INDEX('Default Values'!$A$20:$M$43,MATCH(E60&amp;" - "&amp;A60,'Default Values'!$B$20:$B$43,0),MATCH(B60,'Default Values'!A$20:M$20,0)),INDEX('Default Values'!$A$20:$M$43,MATCH(E60,'Default Values'!$B$20:$B$43,0),MATCH(B60,'Default Values'!A$20:M$20,0)))</f>
        <v>63.121133100000002</v>
      </c>
    </row>
    <row r="61" spans="1:6" x14ac:dyDescent="0.25">
      <c r="A61" s="140" t="s">
        <v>10</v>
      </c>
      <c r="B61" s="140" t="s">
        <v>94</v>
      </c>
      <c r="C61" s="140" t="s">
        <v>36</v>
      </c>
      <c r="D61" s="140" t="s">
        <v>186</v>
      </c>
      <c r="E61" s="140" t="s">
        <v>55</v>
      </c>
      <c r="F61" s="151">
        <f>IF(E61="Recycled Water (Potable) Treatment",INDEX('Default Values'!$A$20:$M$43,MATCH(E61&amp;" - "&amp;A61,'Default Values'!$B$20:$B$43,0),MATCH(B61,'Default Values'!A$20:M$20,0)),INDEX('Default Values'!$A$20:$M$43,MATCH(E61,'Default Values'!$B$20:$B$43,0),MATCH(B61,'Default Values'!A$20:M$20,0)))</f>
        <v>205.30303721428572</v>
      </c>
    </row>
    <row r="62" spans="1:6" x14ac:dyDescent="0.25">
      <c r="A62" s="140" t="s">
        <v>10</v>
      </c>
      <c r="B62" s="140" t="s">
        <v>94</v>
      </c>
      <c r="C62" s="140" t="s">
        <v>189</v>
      </c>
      <c r="D62" s="140" t="s">
        <v>186</v>
      </c>
      <c r="E62" s="140" t="s">
        <v>55</v>
      </c>
      <c r="F62" s="151">
        <f>IF(E62="Recycled Water (Potable) Treatment",INDEX('Default Values'!$A$20:$M$43,MATCH(E62&amp;" - "&amp;A62,'Default Values'!$B$20:$B$43,0),MATCH(B62,'Default Values'!A$20:M$20,0)),INDEX('Default Values'!$A$20:$M$43,MATCH(E62,'Default Values'!$B$20:$B$43,0),MATCH(B62,'Default Values'!A$20:M$20,0)))</f>
        <v>205.30303721428572</v>
      </c>
    </row>
    <row r="63" spans="1:6" x14ac:dyDescent="0.25">
      <c r="A63" s="140" t="s">
        <v>10</v>
      </c>
      <c r="B63" s="140" t="s">
        <v>94</v>
      </c>
      <c r="C63" s="140" t="s">
        <v>188</v>
      </c>
      <c r="D63" s="140" t="s">
        <v>186</v>
      </c>
      <c r="E63" s="140" t="s">
        <v>55</v>
      </c>
      <c r="F63" s="151">
        <f>IF(E63="Recycled Water (Potable) Treatment",INDEX('Default Values'!$A$20:$M$43,MATCH(E63&amp;" - "&amp;A63,'Default Values'!$B$20:$B$43,0),MATCH(B63,'Default Values'!A$20:M$20,0)),INDEX('Default Values'!$A$20:$M$43,MATCH(E63,'Default Values'!$B$20:$B$43,0),MATCH(B63,'Default Values'!A$20:M$20,0)))</f>
        <v>205.30303721428572</v>
      </c>
    </row>
    <row r="64" spans="1:6" x14ac:dyDescent="0.25">
      <c r="A64" s="140" t="s">
        <v>10</v>
      </c>
      <c r="B64" s="140" t="s">
        <v>94</v>
      </c>
      <c r="C64" s="140" t="s">
        <v>88</v>
      </c>
      <c r="D64" s="140" t="s">
        <v>186</v>
      </c>
      <c r="E64" s="140" t="s">
        <v>126</v>
      </c>
      <c r="F64" s="151">
        <f>IF(E64="Recycled Water (Potable) Treatment",INDEX('Default Values'!$A$20:$M$43,MATCH(E64&amp;" - "&amp;A64,'Default Values'!$B$20:$B$43,0),MATCH(B64,'Default Values'!A$20:M$20,0)),INDEX('Default Values'!$A$20:$M$43,MATCH(E64,'Default Values'!$B$20:$B$43,0),MATCH(B64,'Default Values'!A$20:M$20,0)))</f>
        <v>606.83150950000004</v>
      </c>
    </row>
    <row r="65" spans="1:6" x14ac:dyDescent="0.25">
      <c r="A65" s="140" t="s">
        <v>10</v>
      </c>
      <c r="B65" s="140" t="s">
        <v>94</v>
      </c>
      <c r="C65" s="140" t="s">
        <v>89</v>
      </c>
      <c r="D65" s="140" t="s">
        <v>186</v>
      </c>
      <c r="E65" s="140" t="s">
        <v>128</v>
      </c>
      <c r="F65" s="151">
        <f>IF(E65="Recycled Water (Potable) Treatment",INDEX('Default Values'!$A$20:$M$43,MATCH(E65&amp;" - "&amp;A65,'Default Values'!$B$20:$B$43,0),MATCH(B65,'Default Values'!A$20:M$20,0)),INDEX('Default Values'!$A$20:$M$43,MATCH(E65,'Default Values'!$B$20:$B$43,0),MATCH(B65,'Default Values'!A$20:M$20,0)))</f>
        <v>1271.5063875142857</v>
      </c>
    </row>
    <row r="66" spans="1:6" x14ac:dyDescent="0.25">
      <c r="A66" s="140" t="s">
        <v>10</v>
      </c>
      <c r="B66" s="140" t="s">
        <v>94</v>
      </c>
      <c r="C66" s="140" t="s">
        <v>190</v>
      </c>
      <c r="D66" s="140" t="s">
        <v>186</v>
      </c>
      <c r="E66" s="140" t="s">
        <v>55</v>
      </c>
      <c r="F66" s="151">
        <f>IF(E66="Recycled Water (Potable) Treatment",INDEX('Default Values'!$A$20:$M$43,MATCH(E66&amp;" - "&amp;A66,'Default Values'!$B$20:$B$43,0),MATCH(B66,'Default Values'!A$20:M$20,0)),INDEX('Default Values'!$A$20:$M$43,MATCH(E66,'Default Values'!$B$20:$B$43,0),MATCH(B66,'Default Values'!A$20:M$20,0)))</f>
        <v>205.30303721428572</v>
      </c>
    </row>
    <row r="67" spans="1:6" x14ac:dyDescent="0.25">
      <c r="A67" s="140" t="s">
        <v>10</v>
      </c>
      <c r="B67" s="140" t="s">
        <v>94</v>
      </c>
      <c r="C67" s="140" t="s">
        <v>19</v>
      </c>
      <c r="D67" s="140" t="s">
        <v>186</v>
      </c>
      <c r="E67" s="140" t="s">
        <v>55</v>
      </c>
      <c r="F67" s="151">
        <f>IF(E67="Recycled Water (Potable) Treatment",INDEX('Default Values'!$A$20:$M$43,MATCH(E67&amp;" - "&amp;A67,'Default Values'!$B$20:$B$43,0),MATCH(B67,'Default Values'!A$20:M$20,0)),INDEX('Default Values'!$A$20:$M$43,MATCH(E67,'Default Values'!$B$20:$B$43,0),MATCH(B67,'Default Values'!A$20:M$20,0)))</f>
        <v>205.30303721428572</v>
      </c>
    </row>
    <row r="68" spans="1:6" x14ac:dyDescent="0.25">
      <c r="A68" s="140" t="s">
        <v>10</v>
      </c>
      <c r="B68" s="140" t="s">
        <v>94</v>
      </c>
      <c r="C68" s="140" t="s">
        <v>191</v>
      </c>
      <c r="D68" s="140" t="s">
        <v>187</v>
      </c>
      <c r="E68" s="140" t="s">
        <v>95</v>
      </c>
      <c r="F68" s="151">
        <f>IF(E68="Recycled Water (Potable) Treatment",INDEX('Default Values'!$A$20:$M$43,MATCH(E68&amp;" - "&amp;A68,'Default Values'!$B$20:$B$43,0),MATCH(B68,'Default Values'!A$20:M$20,0)),INDEX('Default Values'!$A$20:$M$43,MATCH(E68,'Default Values'!$B$20:$B$43,0),MATCH(B68,'Default Values'!A$20:M$20,0)))</f>
        <v>18</v>
      </c>
    </row>
    <row r="69" spans="1:6" x14ac:dyDescent="0.25">
      <c r="A69" s="140" t="s">
        <v>10</v>
      </c>
      <c r="B69" s="140" t="s">
        <v>94</v>
      </c>
      <c r="C69" s="140" t="s">
        <v>51</v>
      </c>
      <c r="D69" s="140" t="s">
        <v>187</v>
      </c>
      <c r="E69" s="140" t="s">
        <v>95</v>
      </c>
      <c r="F69" s="151">
        <f>IF(E69="Recycled Water (Potable) Treatment",INDEX('Default Values'!$A$20:$M$43,MATCH(E69&amp;" - "&amp;A69,'Default Values'!$B$20:$B$43,0),MATCH(B69,'Default Values'!A$20:M$20,0)),INDEX('Default Values'!$A$20:$M$43,MATCH(E69,'Default Values'!$B$20:$B$43,0),MATCH(B69,'Default Values'!A$20:M$20,0)))</f>
        <v>18</v>
      </c>
    </row>
    <row r="70" spans="1:6" x14ac:dyDescent="0.25">
      <c r="A70" s="140" t="s">
        <v>10</v>
      </c>
      <c r="B70" s="140" t="s">
        <v>94</v>
      </c>
      <c r="C70" s="140" t="s">
        <v>45</v>
      </c>
      <c r="D70" s="140" t="s">
        <v>187</v>
      </c>
      <c r="E70" s="140" t="s">
        <v>95</v>
      </c>
      <c r="F70" s="151">
        <f>IF(E70="Recycled Water (Potable) Treatment",INDEX('Default Values'!$A$20:$M$43,MATCH(E70&amp;" - "&amp;A70,'Default Values'!$B$20:$B$43,0),MATCH(B70,'Default Values'!A$20:M$20,0)),INDEX('Default Values'!$A$20:$M$43,MATCH(E70,'Default Values'!$B$20:$B$43,0),MATCH(B70,'Default Values'!A$20:M$20,0)))</f>
        <v>18</v>
      </c>
    </row>
    <row r="71" spans="1:6" x14ac:dyDescent="0.25">
      <c r="A71" s="140" t="s">
        <v>10</v>
      </c>
      <c r="B71" s="140" t="s">
        <v>94</v>
      </c>
      <c r="C71" s="140" t="s">
        <v>36</v>
      </c>
      <c r="D71" s="140" t="s">
        <v>187</v>
      </c>
      <c r="E71" s="140" t="s">
        <v>95</v>
      </c>
      <c r="F71" s="151">
        <f>IF(E71="Recycled Water (Potable) Treatment",INDEX('Default Values'!$A$20:$M$43,MATCH(E71&amp;" - "&amp;A71,'Default Values'!$B$20:$B$43,0),MATCH(B71,'Default Values'!A$20:M$20,0)),INDEX('Default Values'!$A$20:$M$43,MATCH(E71,'Default Values'!$B$20:$B$43,0),MATCH(B71,'Default Values'!A$20:M$20,0)))</f>
        <v>18</v>
      </c>
    </row>
    <row r="72" spans="1:6" x14ac:dyDescent="0.25">
      <c r="A72" s="140" t="s">
        <v>10</v>
      </c>
      <c r="B72" s="140" t="s">
        <v>94</v>
      </c>
      <c r="C72" s="140" t="s">
        <v>189</v>
      </c>
      <c r="D72" s="140" t="s">
        <v>187</v>
      </c>
      <c r="E72" s="140" t="s">
        <v>95</v>
      </c>
      <c r="F72" s="151">
        <f>IF(E72="Recycled Water (Potable) Treatment",INDEX('Default Values'!$A$20:$M$43,MATCH(E72&amp;" - "&amp;A72,'Default Values'!$B$20:$B$43,0),MATCH(B72,'Default Values'!A$20:M$20,0)),INDEX('Default Values'!$A$20:$M$43,MATCH(E72,'Default Values'!$B$20:$B$43,0),MATCH(B72,'Default Values'!A$20:M$20,0)))</f>
        <v>18</v>
      </c>
    </row>
    <row r="73" spans="1:6" x14ac:dyDescent="0.25">
      <c r="A73" s="140" t="s">
        <v>10</v>
      </c>
      <c r="B73" s="140" t="s">
        <v>94</v>
      </c>
      <c r="C73" s="140" t="s">
        <v>188</v>
      </c>
      <c r="D73" s="140" t="s">
        <v>187</v>
      </c>
      <c r="E73" s="140" t="s">
        <v>95</v>
      </c>
      <c r="F73" s="151">
        <f>IF(E73="Recycled Water (Potable) Treatment",INDEX('Default Values'!$A$20:$M$43,MATCH(E73&amp;" - "&amp;A73,'Default Values'!$B$20:$B$43,0),MATCH(B73,'Default Values'!A$20:M$20,0)),INDEX('Default Values'!$A$20:$M$43,MATCH(E73,'Default Values'!$B$20:$B$43,0),MATCH(B73,'Default Values'!A$20:M$20,0)))</f>
        <v>18</v>
      </c>
    </row>
    <row r="74" spans="1:6" x14ac:dyDescent="0.25">
      <c r="A74" s="140" t="s">
        <v>10</v>
      </c>
      <c r="B74" s="140" t="s">
        <v>94</v>
      </c>
      <c r="C74" s="140" t="s">
        <v>88</v>
      </c>
      <c r="D74" s="140" t="s">
        <v>187</v>
      </c>
      <c r="E74" s="140" t="s">
        <v>61</v>
      </c>
      <c r="F74" s="151">
        <f>IF(E74="Recycled Water (Potable) Treatment",INDEX('Default Values'!$A$20:$M$43,MATCH(E74&amp;" - "&amp;A74,'Default Values'!$B$20:$B$43,0),MATCH(B74,'Default Values'!A$20:M$20,0)),INDEX('Default Values'!$A$20:$M$43,MATCH(E74,'Default Values'!$B$20:$B$43,0),MATCH(B74,'Default Values'!A$20:M$20,0)))</f>
        <v>415.78587600000003</v>
      </c>
    </row>
    <row r="75" spans="1:6" x14ac:dyDescent="0.25">
      <c r="A75" s="140" t="s">
        <v>10</v>
      </c>
      <c r="B75" s="140" t="s">
        <v>94</v>
      </c>
      <c r="C75" s="140" t="s">
        <v>89</v>
      </c>
      <c r="D75" s="140" t="s">
        <v>187</v>
      </c>
      <c r="E75" s="140" t="s">
        <v>95</v>
      </c>
      <c r="F75" s="151">
        <f>IF(E75="Recycled Water (Potable) Treatment",INDEX('Default Values'!$A$20:$M$43,MATCH(E75&amp;" - "&amp;A75,'Default Values'!$B$20:$B$43,0),MATCH(B75,'Default Values'!A$20:M$20,0)),INDEX('Default Values'!$A$20:$M$43,MATCH(E75,'Default Values'!$B$20:$B$43,0),MATCH(B75,'Default Values'!A$20:M$20,0)))</f>
        <v>18</v>
      </c>
    </row>
    <row r="76" spans="1:6" x14ac:dyDescent="0.25">
      <c r="A76" s="140" t="s">
        <v>10</v>
      </c>
      <c r="B76" s="140" t="s">
        <v>94</v>
      </c>
      <c r="C76" s="140" t="s">
        <v>190</v>
      </c>
      <c r="D76" s="140" t="s">
        <v>187</v>
      </c>
      <c r="E76" s="140" t="s">
        <v>95</v>
      </c>
      <c r="F76" s="151">
        <f>IF(E76="Recycled Water (Potable) Treatment",INDEX('Default Values'!$A$20:$M$43,MATCH(E76&amp;" - "&amp;A76,'Default Values'!$B$20:$B$43,0),MATCH(B76,'Default Values'!A$20:M$20,0)),INDEX('Default Values'!$A$20:$M$43,MATCH(E76,'Default Values'!$B$20:$B$43,0),MATCH(B76,'Default Values'!A$20:M$20,0)))</f>
        <v>18</v>
      </c>
    </row>
    <row r="77" spans="1:6" x14ac:dyDescent="0.25">
      <c r="A77" s="140" t="s">
        <v>10</v>
      </c>
      <c r="B77" s="140" t="s">
        <v>94</v>
      </c>
      <c r="C77" s="140" t="s">
        <v>19</v>
      </c>
      <c r="D77" s="140" t="s">
        <v>187</v>
      </c>
      <c r="E77" s="140" t="s">
        <v>95</v>
      </c>
      <c r="F77" s="151">
        <f>IF(E77="Recycled Water (Potable) Treatment",INDEX('Default Values'!$A$20:$M$43,MATCH(E77&amp;" - "&amp;A77,'Default Values'!$B$20:$B$43,0),MATCH(B77,'Default Values'!A$20:M$20,0)),INDEX('Default Values'!$A$20:$M$43,MATCH(E77,'Default Values'!$B$20:$B$43,0),MATCH(B77,'Default Values'!A$20:M$20,0)))</f>
        <v>18</v>
      </c>
    </row>
    <row r="78" spans="1:6" x14ac:dyDescent="0.25">
      <c r="A78" s="140" t="s">
        <v>10</v>
      </c>
      <c r="B78" s="140" t="s">
        <v>94</v>
      </c>
      <c r="C78" s="140" t="s">
        <v>191</v>
      </c>
      <c r="D78" s="140" t="s">
        <v>187</v>
      </c>
      <c r="E78" s="140" t="s">
        <v>96</v>
      </c>
      <c r="F78" s="151">
        <f>IF(E78="Recycled Water (Potable) Treatment",INDEX('Default Values'!$A$20:$M$43,MATCH(E78&amp;" - "&amp;A78,'Default Values'!$B$20:$B$43,0),MATCH(B78,'Default Values'!A$20:M$20,0)),INDEX('Default Values'!$A$20:$M$43,MATCH(E78,'Default Values'!$B$20:$B$43,0),MATCH(B78,'Default Values'!A$20:M$20,0)))</f>
        <v>163</v>
      </c>
    </row>
    <row r="79" spans="1:6" x14ac:dyDescent="0.25">
      <c r="A79" s="140" t="s">
        <v>10</v>
      </c>
      <c r="B79" s="140" t="s">
        <v>94</v>
      </c>
      <c r="C79" s="140" t="s">
        <v>51</v>
      </c>
      <c r="D79" s="140" t="s">
        <v>187</v>
      </c>
      <c r="E79" s="140" t="s">
        <v>96</v>
      </c>
      <c r="F79" s="151">
        <f>IF(E79="Recycled Water (Potable) Treatment",INDEX('Default Values'!$A$20:$M$43,MATCH(E79&amp;" - "&amp;A79,'Default Values'!$B$20:$B$43,0),MATCH(B79,'Default Values'!A$20:M$20,0)),INDEX('Default Values'!$A$20:$M$43,MATCH(E79,'Default Values'!$B$20:$B$43,0),MATCH(B79,'Default Values'!A$20:M$20,0)))</f>
        <v>163</v>
      </c>
    </row>
    <row r="80" spans="1:6" x14ac:dyDescent="0.25">
      <c r="A80" s="140" t="s">
        <v>10</v>
      </c>
      <c r="B80" s="140" t="s">
        <v>94</v>
      </c>
      <c r="C80" s="140" t="s">
        <v>45</v>
      </c>
      <c r="D80" s="140" t="s">
        <v>187</v>
      </c>
      <c r="E80" s="140" t="s">
        <v>96</v>
      </c>
      <c r="F80" s="151">
        <f>IF(E80="Recycled Water (Potable) Treatment",INDEX('Default Values'!$A$20:$M$43,MATCH(E80&amp;" - "&amp;A80,'Default Values'!$B$20:$B$43,0),MATCH(B80,'Default Values'!A$20:M$20,0)),INDEX('Default Values'!$A$20:$M$43,MATCH(E80,'Default Values'!$B$20:$B$43,0),MATCH(B80,'Default Values'!A$20:M$20,0)))</f>
        <v>163</v>
      </c>
    </row>
    <row r="81" spans="1:6" x14ac:dyDescent="0.25">
      <c r="A81" s="140" t="s">
        <v>10</v>
      </c>
      <c r="B81" s="140" t="s">
        <v>94</v>
      </c>
      <c r="C81" s="140" t="s">
        <v>36</v>
      </c>
      <c r="D81" s="140" t="s">
        <v>187</v>
      </c>
      <c r="E81" s="140" t="s">
        <v>96</v>
      </c>
      <c r="F81" s="151">
        <f>IF(E81="Recycled Water (Potable) Treatment",INDEX('Default Values'!$A$20:$M$43,MATCH(E81&amp;" - "&amp;A81,'Default Values'!$B$20:$B$43,0),MATCH(B81,'Default Values'!A$20:M$20,0)),INDEX('Default Values'!$A$20:$M$43,MATCH(E81,'Default Values'!$B$20:$B$43,0),MATCH(B81,'Default Values'!A$20:M$20,0)))</f>
        <v>163</v>
      </c>
    </row>
    <row r="82" spans="1:6" x14ac:dyDescent="0.25">
      <c r="A82" s="140" t="s">
        <v>10</v>
      </c>
      <c r="B82" s="140" t="s">
        <v>94</v>
      </c>
      <c r="C82" s="140" t="s">
        <v>189</v>
      </c>
      <c r="D82" s="140" t="s">
        <v>187</v>
      </c>
      <c r="E82" s="140" t="s">
        <v>96</v>
      </c>
      <c r="F82" s="151">
        <f>IF(E82="Recycled Water (Potable) Treatment",INDEX('Default Values'!$A$20:$M$43,MATCH(E82&amp;" - "&amp;A82,'Default Values'!$B$20:$B$43,0),MATCH(B82,'Default Values'!A$20:M$20,0)),INDEX('Default Values'!$A$20:$M$43,MATCH(E82,'Default Values'!$B$20:$B$43,0),MATCH(B82,'Default Values'!A$20:M$20,0)))</f>
        <v>163</v>
      </c>
    </row>
    <row r="83" spans="1:6" x14ac:dyDescent="0.25">
      <c r="A83" s="140" t="s">
        <v>10</v>
      </c>
      <c r="B83" s="140" t="s">
        <v>94</v>
      </c>
      <c r="C83" s="140" t="s">
        <v>188</v>
      </c>
      <c r="D83" s="140" t="s">
        <v>187</v>
      </c>
      <c r="E83" s="140" t="s">
        <v>96</v>
      </c>
      <c r="F83" s="151">
        <f>IF(E83="Recycled Water (Potable) Treatment",INDEX('Default Values'!$A$20:$M$43,MATCH(E83&amp;" - "&amp;A83,'Default Values'!$B$20:$B$43,0),MATCH(B83,'Default Values'!A$20:M$20,0)),INDEX('Default Values'!$A$20:$M$43,MATCH(E83,'Default Values'!$B$20:$B$43,0),MATCH(B83,'Default Values'!A$20:M$20,0)))</f>
        <v>163</v>
      </c>
    </row>
    <row r="84" spans="1:6" x14ac:dyDescent="0.25">
      <c r="A84" s="140" t="s">
        <v>10</v>
      </c>
      <c r="B84" s="140" t="s">
        <v>94</v>
      </c>
      <c r="C84" s="140" t="s">
        <v>89</v>
      </c>
      <c r="D84" s="140" t="s">
        <v>187</v>
      </c>
      <c r="E84" s="140" t="s">
        <v>96</v>
      </c>
      <c r="F84" s="151">
        <f>IF(E84="Recycled Water (Potable) Treatment",INDEX('Default Values'!$A$20:$M$43,MATCH(E84&amp;" - "&amp;A84,'Default Values'!$B$20:$B$43,0),MATCH(B84,'Default Values'!A$20:M$20,0)),INDEX('Default Values'!$A$20:$M$43,MATCH(E84,'Default Values'!$B$20:$B$43,0),MATCH(B84,'Default Values'!A$20:M$20,0)))</f>
        <v>163</v>
      </c>
    </row>
    <row r="85" spans="1:6" x14ac:dyDescent="0.25">
      <c r="A85" s="140" t="s">
        <v>10</v>
      </c>
      <c r="B85" s="140" t="s">
        <v>94</v>
      </c>
      <c r="C85" s="140" t="s">
        <v>190</v>
      </c>
      <c r="D85" s="140" t="s">
        <v>187</v>
      </c>
      <c r="E85" s="140" t="s">
        <v>96</v>
      </c>
      <c r="F85" s="151">
        <f>IF(E85="Recycled Water (Potable) Treatment",INDEX('Default Values'!$A$20:$M$43,MATCH(E85&amp;" - "&amp;A85,'Default Values'!$B$20:$B$43,0),MATCH(B85,'Default Values'!A$20:M$20,0)),INDEX('Default Values'!$A$20:$M$43,MATCH(E85,'Default Values'!$B$20:$B$43,0),MATCH(B85,'Default Values'!A$20:M$20,0)))</f>
        <v>163</v>
      </c>
    </row>
    <row r="86" spans="1:6" x14ac:dyDescent="0.25">
      <c r="A86" s="140" t="s">
        <v>10</v>
      </c>
      <c r="B86" s="140" t="s">
        <v>94</v>
      </c>
      <c r="C86" s="140" t="s">
        <v>19</v>
      </c>
      <c r="D86" s="140" t="s">
        <v>187</v>
      </c>
      <c r="E86" s="140" t="s">
        <v>96</v>
      </c>
      <c r="F86" s="151">
        <f>IF(E86="Recycled Water (Potable) Treatment",INDEX('Default Values'!$A$20:$M$43,MATCH(E86&amp;" - "&amp;A86,'Default Values'!$B$20:$B$43,0),MATCH(B86,'Default Values'!A$20:M$20,0)),INDEX('Default Values'!$A$20:$M$43,MATCH(E86,'Default Values'!$B$20:$B$43,0),MATCH(B86,'Default Values'!A$20:M$20,0)))</f>
        <v>163</v>
      </c>
    </row>
    <row r="87" spans="1:6" x14ac:dyDescent="0.25">
      <c r="A87" s="140" t="s">
        <v>10</v>
      </c>
      <c r="B87" s="140" t="s">
        <v>94</v>
      </c>
      <c r="C87" s="140" t="s">
        <v>191</v>
      </c>
      <c r="D87" s="140" t="s">
        <v>187</v>
      </c>
      <c r="E87" s="140" t="s">
        <v>97</v>
      </c>
      <c r="F87" s="151">
        <f>IF(E87="Recycled Water (Potable) Treatment",INDEX('Default Values'!$A$20:$M$43,MATCH(E87&amp;" - "&amp;A87,'Default Values'!$B$20:$B$43,0),MATCH(B87,'Default Values'!A$20:M$20,0)),INDEX('Default Values'!$A$20:$M$43,MATCH(E87,'Default Values'!$B$20:$B$43,0),MATCH(B87,'Default Values'!A$20:M$20,0)))</f>
        <v>318</v>
      </c>
    </row>
    <row r="88" spans="1:6" x14ac:dyDescent="0.25">
      <c r="A88" s="140" t="s">
        <v>10</v>
      </c>
      <c r="B88" s="140" t="s">
        <v>94</v>
      </c>
      <c r="C88" s="140" t="s">
        <v>51</v>
      </c>
      <c r="D88" s="140" t="s">
        <v>187</v>
      </c>
      <c r="E88" s="140" t="s">
        <v>97</v>
      </c>
      <c r="F88" s="151">
        <f>IF(E88="Recycled Water (Potable) Treatment",INDEX('Default Values'!$A$20:$M$43,MATCH(E88&amp;" - "&amp;A88,'Default Values'!$B$20:$B$43,0),MATCH(B88,'Default Values'!A$20:M$20,0)),INDEX('Default Values'!$A$20:$M$43,MATCH(E88,'Default Values'!$B$20:$B$43,0),MATCH(B88,'Default Values'!A$20:M$20,0)))</f>
        <v>318</v>
      </c>
    </row>
    <row r="89" spans="1:6" x14ac:dyDescent="0.25">
      <c r="A89" s="140" t="s">
        <v>10</v>
      </c>
      <c r="B89" s="140" t="s">
        <v>94</v>
      </c>
      <c r="C89" s="140" t="s">
        <v>45</v>
      </c>
      <c r="D89" s="140" t="s">
        <v>187</v>
      </c>
      <c r="E89" s="140" t="s">
        <v>97</v>
      </c>
      <c r="F89" s="151">
        <f>IF(E89="Recycled Water (Potable) Treatment",INDEX('Default Values'!$A$20:$M$43,MATCH(E89&amp;" - "&amp;A89,'Default Values'!$B$20:$B$43,0),MATCH(B89,'Default Values'!A$20:M$20,0)),INDEX('Default Values'!$A$20:$M$43,MATCH(E89,'Default Values'!$B$20:$B$43,0),MATCH(B89,'Default Values'!A$20:M$20,0)))</f>
        <v>318</v>
      </c>
    </row>
    <row r="90" spans="1:6" x14ac:dyDescent="0.25">
      <c r="A90" s="140" t="s">
        <v>10</v>
      </c>
      <c r="B90" s="140" t="s">
        <v>94</v>
      </c>
      <c r="C90" s="140" t="s">
        <v>36</v>
      </c>
      <c r="D90" s="140" t="s">
        <v>187</v>
      </c>
      <c r="E90" s="140" t="s">
        <v>97</v>
      </c>
      <c r="F90" s="151">
        <f>IF(E90="Recycled Water (Potable) Treatment",INDEX('Default Values'!$A$20:$M$43,MATCH(E90&amp;" - "&amp;A90,'Default Values'!$B$20:$B$43,0),MATCH(B90,'Default Values'!A$20:M$20,0)),INDEX('Default Values'!$A$20:$M$43,MATCH(E90,'Default Values'!$B$20:$B$43,0),MATCH(B90,'Default Values'!A$20:M$20,0)))</f>
        <v>318</v>
      </c>
    </row>
    <row r="91" spans="1:6" x14ac:dyDescent="0.25">
      <c r="A91" s="140" t="s">
        <v>10</v>
      </c>
      <c r="B91" s="140" t="s">
        <v>94</v>
      </c>
      <c r="C91" s="140" t="s">
        <v>189</v>
      </c>
      <c r="D91" s="140" t="s">
        <v>187</v>
      </c>
      <c r="E91" s="140" t="s">
        <v>97</v>
      </c>
      <c r="F91" s="151">
        <f>IF(E91="Recycled Water (Potable) Treatment",INDEX('Default Values'!$A$20:$M$43,MATCH(E91&amp;" - "&amp;A91,'Default Values'!$B$20:$B$43,0),MATCH(B91,'Default Values'!A$20:M$20,0)),INDEX('Default Values'!$A$20:$M$43,MATCH(E91,'Default Values'!$B$20:$B$43,0),MATCH(B91,'Default Values'!A$20:M$20,0)))</f>
        <v>318</v>
      </c>
    </row>
    <row r="92" spans="1:6" x14ac:dyDescent="0.25">
      <c r="A92" s="140" t="s">
        <v>10</v>
      </c>
      <c r="B92" s="140" t="s">
        <v>94</v>
      </c>
      <c r="C92" s="140" t="s">
        <v>89</v>
      </c>
      <c r="D92" s="140" t="s">
        <v>187</v>
      </c>
      <c r="E92" s="140" t="s">
        <v>97</v>
      </c>
      <c r="F92" s="151">
        <f>IF(E92="Recycled Water (Potable) Treatment",INDEX('Default Values'!$A$20:$M$43,MATCH(E92&amp;" - "&amp;A92,'Default Values'!$B$20:$B$43,0),MATCH(B92,'Default Values'!A$20:M$20,0)),INDEX('Default Values'!$A$20:$M$43,MATCH(E92,'Default Values'!$B$20:$B$43,0),MATCH(B92,'Default Values'!A$20:M$20,0)))</f>
        <v>318</v>
      </c>
    </row>
    <row r="93" spans="1:6" x14ac:dyDescent="0.25">
      <c r="A93" s="140" t="s">
        <v>10</v>
      </c>
      <c r="B93" s="140" t="s">
        <v>94</v>
      </c>
      <c r="C93" s="140" t="s">
        <v>190</v>
      </c>
      <c r="D93" s="140" t="s">
        <v>187</v>
      </c>
      <c r="E93" s="140" t="s">
        <v>97</v>
      </c>
      <c r="F93" s="151">
        <f>IF(E93="Recycled Water (Potable) Treatment",INDEX('Default Values'!$A$20:$M$43,MATCH(E93&amp;" - "&amp;A93,'Default Values'!$B$20:$B$43,0),MATCH(B93,'Default Values'!A$20:M$20,0)),INDEX('Default Values'!$A$20:$M$43,MATCH(E93,'Default Values'!$B$20:$B$43,0),MATCH(B93,'Default Values'!A$20:M$20,0)))</f>
        <v>318</v>
      </c>
    </row>
    <row r="94" spans="1:6" x14ac:dyDescent="0.25">
      <c r="A94" s="140" t="s">
        <v>10</v>
      </c>
      <c r="B94" s="140" t="s">
        <v>94</v>
      </c>
      <c r="C94" s="140" t="s">
        <v>19</v>
      </c>
      <c r="D94" s="140" t="s">
        <v>187</v>
      </c>
      <c r="E94" s="140" t="s">
        <v>97</v>
      </c>
      <c r="F94" s="151">
        <f>IF(E94="Recycled Water (Potable) Treatment",INDEX('Default Values'!$A$20:$M$43,MATCH(E94&amp;" - "&amp;A94,'Default Values'!$B$20:$B$43,0),MATCH(B94,'Default Values'!A$20:M$20,0)),INDEX('Default Values'!$A$20:$M$43,MATCH(E94,'Default Values'!$B$20:$B$43,0),MATCH(B94,'Default Values'!A$20:M$20,0)))</f>
        <v>318</v>
      </c>
    </row>
    <row r="95" spans="1:6" x14ac:dyDescent="0.25">
      <c r="A95" s="140" t="s">
        <v>10</v>
      </c>
      <c r="B95" s="140" t="s">
        <v>94</v>
      </c>
      <c r="C95" s="140" t="s">
        <v>188</v>
      </c>
      <c r="D95" s="140" t="s">
        <v>187</v>
      </c>
      <c r="E95" s="140" t="s">
        <v>97</v>
      </c>
      <c r="F95" s="151">
        <f>IF(E95="Recycled Water (Potable) Treatment",INDEX('Default Values'!$A$20:$M$43,MATCH(E95&amp;" - "&amp;A95,'Default Values'!$B$20:$B$43,0),MATCH(B95,'Default Values'!A$20:M$20,0)),INDEX('Default Values'!$A$20:$M$43,MATCH(E95,'Default Values'!$B$20:$B$43,0),MATCH(B95,'Default Values'!A$20:M$20,0)))</f>
        <v>318</v>
      </c>
    </row>
    <row r="96" spans="1:6" x14ac:dyDescent="0.25">
      <c r="A96" s="140" t="s">
        <v>10</v>
      </c>
      <c r="B96" s="140" t="s">
        <v>94</v>
      </c>
      <c r="C96" s="140" t="s">
        <v>191</v>
      </c>
      <c r="D96" s="140" t="s">
        <v>48</v>
      </c>
      <c r="E96" s="140" t="s">
        <v>48</v>
      </c>
      <c r="F96" s="151">
        <f>IF(E96="Recycled Water (Potable) Treatment",INDEX('Default Values'!$A$20:$M$43,MATCH(E96&amp;" - "&amp;A96,'Default Values'!$B$20:$B$43,0),MATCH(B96,'Default Values'!A$20:M$20,0)),INDEX('Default Values'!$A$20:$M$43,MATCH(E96,'Default Values'!$B$20:$B$43,0),MATCH(B96,'Default Values'!A$20:M$20,0)))</f>
        <v>71.524294499999996</v>
      </c>
    </row>
    <row r="97" spans="1:6" x14ac:dyDescent="0.25">
      <c r="A97" s="140" t="s">
        <v>10</v>
      </c>
      <c r="B97" s="140" t="s">
        <v>94</v>
      </c>
      <c r="C97" s="140" t="s">
        <v>51</v>
      </c>
      <c r="D97" s="140" t="s">
        <v>48</v>
      </c>
      <c r="E97" s="140" t="s">
        <v>48</v>
      </c>
      <c r="F97" s="151">
        <f>IF(E97="Recycled Water (Potable) Treatment",INDEX('Default Values'!$A$20:$M$43,MATCH(E97&amp;" - "&amp;A97,'Default Values'!$B$20:$B$43,0),MATCH(B97,'Default Values'!A$20:M$20,0)),INDEX('Default Values'!$A$20:$M$43,MATCH(E97,'Default Values'!$B$20:$B$43,0),MATCH(B97,'Default Values'!A$20:M$20,0)))</f>
        <v>71.524294499999996</v>
      </c>
    </row>
    <row r="98" spans="1:6" x14ac:dyDescent="0.25">
      <c r="A98" s="140" t="s">
        <v>10</v>
      </c>
      <c r="B98" s="140" t="s">
        <v>94</v>
      </c>
      <c r="C98" s="140" t="s">
        <v>45</v>
      </c>
      <c r="D98" s="140" t="s">
        <v>48</v>
      </c>
      <c r="E98" s="140" t="s">
        <v>48</v>
      </c>
      <c r="F98" s="151">
        <f>IF(E98="Recycled Water (Potable) Treatment",INDEX('Default Values'!$A$20:$M$43,MATCH(E98&amp;" - "&amp;A98,'Default Values'!$B$20:$B$43,0),MATCH(B98,'Default Values'!A$20:M$20,0)),INDEX('Default Values'!$A$20:$M$43,MATCH(E98,'Default Values'!$B$20:$B$43,0),MATCH(B98,'Default Values'!A$20:M$20,0)))</f>
        <v>71.524294499999996</v>
      </c>
    </row>
    <row r="99" spans="1:6" x14ac:dyDescent="0.25">
      <c r="A99" s="140" t="s">
        <v>10</v>
      </c>
      <c r="B99" s="140" t="s">
        <v>94</v>
      </c>
      <c r="C99" s="140" t="s">
        <v>36</v>
      </c>
      <c r="D99" s="140" t="s">
        <v>48</v>
      </c>
      <c r="E99" s="140" t="s">
        <v>48</v>
      </c>
      <c r="F99" s="151">
        <f>IF(E99="Recycled Water (Potable) Treatment",INDEX('Default Values'!$A$20:$M$43,MATCH(E99&amp;" - "&amp;A99,'Default Values'!$B$20:$B$43,0),MATCH(B99,'Default Values'!A$20:M$20,0)),INDEX('Default Values'!$A$20:$M$43,MATCH(E99,'Default Values'!$B$20:$B$43,0),MATCH(B99,'Default Values'!A$20:M$20,0)))</f>
        <v>71.524294499999996</v>
      </c>
    </row>
    <row r="100" spans="1:6" x14ac:dyDescent="0.25">
      <c r="A100" s="140" t="s">
        <v>10</v>
      </c>
      <c r="B100" s="140" t="s">
        <v>94</v>
      </c>
      <c r="C100" s="140" t="s">
        <v>189</v>
      </c>
      <c r="D100" s="140" t="s">
        <v>48</v>
      </c>
      <c r="E100" s="140" t="s">
        <v>48</v>
      </c>
      <c r="F100" s="151">
        <f>IF(E100="Recycled Water (Potable) Treatment",INDEX('Default Values'!$A$20:$M$43,MATCH(E100&amp;" - "&amp;A100,'Default Values'!$B$20:$B$43,0),MATCH(B100,'Default Values'!A$20:M$20,0)),INDEX('Default Values'!$A$20:$M$43,MATCH(E100,'Default Values'!$B$20:$B$43,0),MATCH(B100,'Default Values'!A$20:M$20,0)))</f>
        <v>71.524294499999996</v>
      </c>
    </row>
    <row r="101" spans="1:6" x14ac:dyDescent="0.25">
      <c r="A101" s="140" t="s">
        <v>10</v>
      </c>
      <c r="B101" s="140" t="s">
        <v>94</v>
      </c>
      <c r="C101" s="140" t="s">
        <v>88</v>
      </c>
      <c r="D101" s="140" t="s">
        <v>48</v>
      </c>
      <c r="E101" s="140" t="s">
        <v>48</v>
      </c>
      <c r="F101" s="151">
        <f>IF(E101="Recycled Water (Potable) Treatment",INDEX('Default Values'!$A$20:$M$43,MATCH(E101&amp;" - "&amp;A101,'Default Values'!$B$20:$B$43,0),MATCH(B101,'Default Values'!A$20:M$20,0)),INDEX('Default Values'!$A$20:$M$43,MATCH(E101,'Default Values'!$B$20:$B$43,0),MATCH(B101,'Default Values'!A$20:M$20,0)))</f>
        <v>71.524294499999996</v>
      </c>
    </row>
    <row r="102" spans="1:6" x14ac:dyDescent="0.25">
      <c r="A102" s="140" t="s">
        <v>10</v>
      </c>
      <c r="B102" s="140" t="s">
        <v>94</v>
      </c>
      <c r="C102" s="140" t="s">
        <v>89</v>
      </c>
      <c r="D102" s="140" t="s">
        <v>48</v>
      </c>
      <c r="E102" s="140" t="s">
        <v>48</v>
      </c>
      <c r="F102" s="151">
        <f>IF(E102="Recycled Water (Potable) Treatment",INDEX('Default Values'!$A$20:$M$43,MATCH(E102&amp;" - "&amp;A102,'Default Values'!$B$20:$B$43,0),MATCH(B102,'Default Values'!A$20:M$20,0)),INDEX('Default Values'!$A$20:$M$43,MATCH(E102,'Default Values'!$B$20:$B$43,0),MATCH(B102,'Default Values'!A$20:M$20,0)))</f>
        <v>71.524294499999996</v>
      </c>
    </row>
    <row r="103" spans="1:6" x14ac:dyDescent="0.25">
      <c r="A103" s="140" t="s">
        <v>10</v>
      </c>
      <c r="B103" s="140" t="s">
        <v>94</v>
      </c>
      <c r="C103" s="140" t="s">
        <v>190</v>
      </c>
      <c r="D103" s="140" t="s">
        <v>48</v>
      </c>
      <c r="E103" s="140" t="s">
        <v>48</v>
      </c>
      <c r="F103" s="151">
        <f>IF(E103="Recycled Water (Potable) Treatment",INDEX('Default Values'!$A$20:$M$43,MATCH(E103&amp;" - "&amp;A103,'Default Values'!$B$20:$B$43,0),MATCH(B103,'Default Values'!A$20:M$20,0)),INDEX('Default Values'!$A$20:$M$43,MATCH(E103,'Default Values'!$B$20:$B$43,0),MATCH(B103,'Default Values'!A$20:M$20,0)))</f>
        <v>71.524294499999996</v>
      </c>
    </row>
    <row r="104" spans="1:6" x14ac:dyDescent="0.25">
      <c r="A104" s="140" t="s">
        <v>10</v>
      </c>
      <c r="B104" s="140" t="s">
        <v>94</v>
      </c>
      <c r="C104" s="140" t="s">
        <v>188</v>
      </c>
      <c r="D104" s="140" t="s">
        <v>48</v>
      </c>
      <c r="E104" s="140" t="s">
        <v>48</v>
      </c>
      <c r="F104" s="151">
        <f>IF(E104="Recycled Water (Potable) Treatment",INDEX('Default Values'!$A$20:$M$43,MATCH(E104&amp;" - "&amp;A104,'Default Values'!$B$20:$B$43,0),MATCH(B104,'Default Values'!A$20:M$20,0)),INDEX('Default Values'!$A$20:$M$43,MATCH(E104,'Default Values'!$B$20:$B$43,0),MATCH(B104,'Default Values'!A$20:M$20,0)))</f>
        <v>71.524294499999996</v>
      </c>
    </row>
    <row r="105" spans="1:6" x14ac:dyDescent="0.25">
      <c r="A105" s="140" t="s">
        <v>10</v>
      </c>
      <c r="B105" s="140" t="s">
        <v>94</v>
      </c>
      <c r="C105" s="140" t="s">
        <v>19</v>
      </c>
      <c r="D105" s="140" t="s">
        <v>48</v>
      </c>
      <c r="E105" s="140" t="s">
        <v>48</v>
      </c>
      <c r="F105" s="151">
        <f>IF(E105="Recycled Water (Potable) Treatment",INDEX('Default Values'!$A$20:$M$43,MATCH(E105&amp;" - "&amp;A105,'Default Values'!$B$20:$B$43,0),MATCH(B105,'Default Values'!A$20:M$20,0)),INDEX('Default Values'!$A$20:$M$43,MATCH(E105,'Default Values'!$B$20:$B$43,0),MATCH(B105,'Default Values'!A$20:M$20,0)))</f>
        <v>71.524294499999996</v>
      </c>
    </row>
    <row r="106" spans="1:6" x14ac:dyDescent="0.25">
      <c r="A106" s="140" t="s">
        <v>10</v>
      </c>
      <c r="B106" s="140" t="s">
        <v>94</v>
      </c>
      <c r="C106" s="140" t="s">
        <v>191</v>
      </c>
      <c r="D106" s="140" t="s">
        <v>62</v>
      </c>
      <c r="E106" s="140" t="s">
        <v>49</v>
      </c>
      <c r="F106" s="151">
        <f>IF(E106="Recycled Water (Potable) Treatment",INDEX('Default Values'!$A$20:$M$43,MATCH(E106&amp;" - "&amp;A106,'Default Values'!$B$20:$B$43,0),MATCH(B106,'Default Values'!A$20:M$20,0)),INDEX('Default Values'!$A$20:$M$43,MATCH(E106,'Default Values'!$B$20:$B$43,0),MATCH(B106,'Default Values'!A$20:M$20,0)))</f>
        <v>654.12260742857143</v>
      </c>
    </row>
    <row r="107" spans="1:6" x14ac:dyDescent="0.25">
      <c r="A107" s="140" t="s">
        <v>10</v>
      </c>
      <c r="B107" s="140" t="s">
        <v>94</v>
      </c>
      <c r="C107" s="140" t="s">
        <v>191</v>
      </c>
      <c r="D107" s="140" t="s">
        <v>62</v>
      </c>
      <c r="E107" s="140" t="s">
        <v>50</v>
      </c>
      <c r="F107" s="151">
        <f>IF(E107="Recycled Water (Potable) Treatment",INDEX('Default Values'!$A$20:$M$43,MATCH(E107&amp;" - "&amp;A107,'Default Values'!$B$20:$B$43,0),MATCH(B107,'Default Values'!A$20:M$20,0)),INDEX('Default Values'!$A$20:$M$43,MATCH(E107,'Default Values'!$B$20:$B$43,0),MATCH(B107,'Default Values'!A$20:M$20,0)))</f>
        <v>999.33070850000013</v>
      </c>
    </row>
    <row r="108" spans="1:6" x14ac:dyDescent="0.25">
      <c r="A108" s="140" t="s">
        <v>10</v>
      </c>
      <c r="B108" s="140" t="s">
        <v>94</v>
      </c>
      <c r="C108" s="140" t="s">
        <v>51</v>
      </c>
      <c r="D108" s="140" t="s">
        <v>62</v>
      </c>
      <c r="E108" s="140" t="s">
        <v>49</v>
      </c>
      <c r="F108" s="151">
        <f>IF(E108="Recycled Water (Potable) Treatment",INDEX('Default Values'!$A$20:$M$43,MATCH(E108&amp;" - "&amp;A108,'Default Values'!$B$20:$B$43,0),MATCH(B108,'Default Values'!A$20:M$20,0)),INDEX('Default Values'!$A$20:$M$43,MATCH(E108,'Default Values'!$B$20:$B$43,0),MATCH(B108,'Default Values'!A$20:M$20,0)))</f>
        <v>654.12260742857143</v>
      </c>
    </row>
    <row r="109" spans="1:6" x14ac:dyDescent="0.25">
      <c r="A109" s="140" t="s">
        <v>10</v>
      </c>
      <c r="B109" s="140" t="s">
        <v>94</v>
      </c>
      <c r="C109" s="140" t="s">
        <v>51</v>
      </c>
      <c r="D109" s="140" t="s">
        <v>62</v>
      </c>
      <c r="E109" s="140" t="s">
        <v>50</v>
      </c>
      <c r="F109" s="151">
        <f>IF(E109="Recycled Water (Potable) Treatment",INDEX('Default Values'!$A$20:$M$43,MATCH(E109&amp;" - "&amp;A109,'Default Values'!$B$20:$B$43,0),MATCH(B109,'Default Values'!A$20:M$20,0)),INDEX('Default Values'!$A$20:$M$43,MATCH(E109,'Default Values'!$B$20:$B$43,0),MATCH(B109,'Default Values'!A$20:M$20,0)))</f>
        <v>999.33070850000013</v>
      </c>
    </row>
    <row r="110" spans="1:6" x14ac:dyDescent="0.25">
      <c r="A110" s="140" t="s">
        <v>10</v>
      </c>
      <c r="B110" s="140" t="s">
        <v>94</v>
      </c>
      <c r="C110" s="140" t="s">
        <v>45</v>
      </c>
      <c r="D110" s="140" t="s">
        <v>62</v>
      </c>
      <c r="E110" s="140" t="s">
        <v>49</v>
      </c>
      <c r="F110" s="151">
        <f>IF(E110="Recycled Water (Potable) Treatment",INDEX('Default Values'!$A$20:$M$43,MATCH(E110&amp;" - "&amp;A110,'Default Values'!$B$20:$B$43,0),MATCH(B110,'Default Values'!A$20:M$20,0)),INDEX('Default Values'!$A$20:$M$43,MATCH(E110,'Default Values'!$B$20:$B$43,0),MATCH(B110,'Default Values'!A$20:M$20,0)))</f>
        <v>654.12260742857143</v>
      </c>
    </row>
    <row r="111" spans="1:6" x14ac:dyDescent="0.25">
      <c r="A111" s="140" t="s">
        <v>10</v>
      </c>
      <c r="B111" s="140" t="s">
        <v>94</v>
      </c>
      <c r="C111" s="140" t="s">
        <v>45</v>
      </c>
      <c r="D111" s="140" t="s">
        <v>62</v>
      </c>
      <c r="E111" s="140" t="s">
        <v>50</v>
      </c>
      <c r="F111" s="151">
        <f>IF(E111="Recycled Water (Potable) Treatment",INDEX('Default Values'!$A$20:$M$43,MATCH(E111&amp;" - "&amp;A111,'Default Values'!$B$20:$B$43,0),MATCH(B111,'Default Values'!A$20:M$20,0)),INDEX('Default Values'!$A$20:$M$43,MATCH(E111,'Default Values'!$B$20:$B$43,0),MATCH(B111,'Default Values'!A$20:M$20,0)))</f>
        <v>999.33070850000013</v>
      </c>
    </row>
    <row r="112" spans="1:6" x14ac:dyDescent="0.25">
      <c r="A112" s="140" t="s">
        <v>10</v>
      </c>
      <c r="B112" s="140" t="s">
        <v>94</v>
      </c>
      <c r="C112" s="140" t="s">
        <v>36</v>
      </c>
      <c r="D112" s="140" t="s">
        <v>62</v>
      </c>
      <c r="E112" s="140" t="s">
        <v>49</v>
      </c>
      <c r="F112" s="151">
        <f>IF(E112="Recycled Water (Potable) Treatment",INDEX('Default Values'!$A$20:$M$43,MATCH(E112&amp;" - "&amp;A112,'Default Values'!$B$20:$B$43,0),MATCH(B112,'Default Values'!A$20:M$20,0)),INDEX('Default Values'!$A$20:$M$43,MATCH(E112,'Default Values'!$B$20:$B$43,0),MATCH(B112,'Default Values'!A$20:M$20,0)))</f>
        <v>654.12260742857143</v>
      </c>
    </row>
    <row r="113" spans="1:6" x14ac:dyDescent="0.25">
      <c r="A113" s="140" t="s">
        <v>10</v>
      </c>
      <c r="B113" s="140" t="s">
        <v>94</v>
      </c>
      <c r="C113" s="140" t="s">
        <v>36</v>
      </c>
      <c r="D113" s="140" t="s">
        <v>62</v>
      </c>
      <c r="E113" s="140" t="s">
        <v>50</v>
      </c>
      <c r="F113" s="151">
        <f>IF(E113="Recycled Water (Potable) Treatment",INDEX('Default Values'!$A$20:$M$43,MATCH(E113&amp;" - "&amp;A113,'Default Values'!$B$20:$B$43,0),MATCH(B113,'Default Values'!A$20:M$20,0)),INDEX('Default Values'!$A$20:$M$43,MATCH(E113,'Default Values'!$B$20:$B$43,0),MATCH(B113,'Default Values'!A$20:M$20,0)))</f>
        <v>999.33070850000013</v>
      </c>
    </row>
    <row r="114" spans="1:6" x14ac:dyDescent="0.25">
      <c r="A114" s="140" t="s">
        <v>10</v>
      </c>
      <c r="B114" s="140" t="s">
        <v>94</v>
      </c>
      <c r="C114" s="140" t="s">
        <v>189</v>
      </c>
      <c r="D114" s="140" t="s">
        <v>62</v>
      </c>
      <c r="E114" s="140" t="s">
        <v>49</v>
      </c>
      <c r="F114" s="151">
        <f>IF(E114="Recycled Water (Potable) Treatment",INDEX('Default Values'!$A$20:$M$43,MATCH(E114&amp;" - "&amp;A114,'Default Values'!$B$20:$B$43,0),MATCH(B114,'Default Values'!A$20:M$20,0)),INDEX('Default Values'!$A$20:$M$43,MATCH(E114,'Default Values'!$B$20:$B$43,0),MATCH(B114,'Default Values'!A$20:M$20,0)))</f>
        <v>654.12260742857143</v>
      </c>
    </row>
    <row r="115" spans="1:6" x14ac:dyDescent="0.25">
      <c r="A115" s="140" t="s">
        <v>10</v>
      </c>
      <c r="B115" s="140" t="s">
        <v>94</v>
      </c>
      <c r="C115" s="140" t="s">
        <v>189</v>
      </c>
      <c r="D115" s="140" t="s">
        <v>62</v>
      </c>
      <c r="E115" s="140" t="s">
        <v>50</v>
      </c>
      <c r="F115" s="151">
        <f>IF(E115="Recycled Water (Potable) Treatment",INDEX('Default Values'!$A$20:$M$43,MATCH(E115&amp;" - "&amp;A115,'Default Values'!$B$20:$B$43,0),MATCH(B115,'Default Values'!A$20:M$20,0)),INDEX('Default Values'!$A$20:$M$43,MATCH(E115,'Default Values'!$B$20:$B$43,0),MATCH(B115,'Default Values'!A$20:M$20,0)))</f>
        <v>999.33070850000013</v>
      </c>
    </row>
    <row r="116" spans="1:6" x14ac:dyDescent="0.25">
      <c r="A116" s="140" t="s">
        <v>10</v>
      </c>
      <c r="B116" s="140" t="s">
        <v>94</v>
      </c>
      <c r="C116" s="140" t="s">
        <v>88</v>
      </c>
      <c r="D116" s="140" t="s">
        <v>62</v>
      </c>
      <c r="E116" s="140" t="s">
        <v>49</v>
      </c>
      <c r="F116" s="151">
        <f>IF(E116="Recycled Water (Potable) Treatment",INDEX('Default Values'!$A$20:$M$43,MATCH(E116&amp;" - "&amp;A116,'Default Values'!$B$20:$B$43,0),MATCH(B116,'Default Values'!A$20:M$20,0)),INDEX('Default Values'!$A$20:$M$43,MATCH(E116,'Default Values'!$B$20:$B$43,0),MATCH(B116,'Default Values'!A$20:M$20,0)))</f>
        <v>654.12260742857143</v>
      </c>
    </row>
    <row r="117" spans="1:6" x14ac:dyDescent="0.25">
      <c r="A117" s="140" t="s">
        <v>10</v>
      </c>
      <c r="B117" s="140" t="s">
        <v>94</v>
      </c>
      <c r="C117" s="140" t="s">
        <v>88</v>
      </c>
      <c r="D117" s="140" t="s">
        <v>62</v>
      </c>
      <c r="E117" s="140" t="s">
        <v>50</v>
      </c>
      <c r="F117" s="151">
        <f>IF(E117="Recycled Water (Potable) Treatment",INDEX('Default Values'!$A$20:$M$43,MATCH(E117&amp;" - "&amp;A117,'Default Values'!$B$20:$B$43,0),MATCH(B117,'Default Values'!A$20:M$20,0)),INDEX('Default Values'!$A$20:$M$43,MATCH(E117,'Default Values'!$B$20:$B$43,0),MATCH(B117,'Default Values'!A$20:M$20,0)))</f>
        <v>999.33070850000013</v>
      </c>
    </row>
    <row r="118" spans="1:6" x14ac:dyDescent="0.25">
      <c r="A118" s="140" t="s">
        <v>10</v>
      </c>
      <c r="B118" s="140" t="s">
        <v>94</v>
      </c>
      <c r="C118" s="140" t="s">
        <v>89</v>
      </c>
      <c r="D118" s="140" t="s">
        <v>62</v>
      </c>
      <c r="E118" s="140" t="s">
        <v>49</v>
      </c>
      <c r="F118" s="151">
        <f>IF(E118="Recycled Water (Potable) Treatment",INDEX('Default Values'!$A$20:$M$43,MATCH(E118&amp;" - "&amp;A118,'Default Values'!$B$20:$B$43,0),MATCH(B118,'Default Values'!A$20:M$20,0)),INDEX('Default Values'!$A$20:$M$43,MATCH(E118,'Default Values'!$B$20:$B$43,0),MATCH(B118,'Default Values'!A$20:M$20,0)))</f>
        <v>654.12260742857143</v>
      </c>
    </row>
    <row r="119" spans="1:6" x14ac:dyDescent="0.25">
      <c r="A119" s="140" t="s">
        <v>10</v>
      </c>
      <c r="B119" s="140" t="s">
        <v>94</v>
      </c>
      <c r="C119" s="140" t="s">
        <v>89</v>
      </c>
      <c r="D119" s="140" t="s">
        <v>62</v>
      </c>
      <c r="E119" s="140" t="s">
        <v>50</v>
      </c>
      <c r="F119" s="151">
        <f>IF(E119="Recycled Water (Potable) Treatment",INDEX('Default Values'!$A$20:$M$43,MATCH(E119&amp;" - "&amp;A119,'Default Values'!$B$20:$B$43,0),MATCH(B119,'Default Values'!A$20:M$20,0)),INDEX('Default Values'!$A$20:$M$43,MATCH(E119,'Default Values'!$B$20:$B$43,0),MATCH(B119,'Default Values'!A$20:M$20,0)))</f>
        <v>999.33070850000013</v>
      </c>
    </row>
    <row r="120" spans="1:6" x14ac:dyDescent="0.25">
      <c r="A120" s="140" t="s">
        <v>10</v>
      </c>
      <c r="B120" s="140" t="s">
        <v>94</v>
      </c>
      <c r="C120" s="140" t="s">
        <v>190</v>
      </c>
      <c r="D120" s="140" t="s">
        <v>62</v>
      </c>
      <c r="E120" s="140" t="s">
        <v>49</v>
      </c>
      <c r="F120" s="151">
        <f>IF(E120="Recycled Water (Potable) Treatment",INDEX('Default Values'!$A$20:$M$43,MATCH(E120&amp;" - "&amp;A120,'Default Values'!$B$20:$B$43,0),MATCH(B120,'Default Values'!A$20:M$20,0)),INDEX('Default Values'!$A$20:$M$43,MATCH(E120,'Default Values'!$B$20:$B$43,0),MATCH(B120,'Default Values'!A$20:M$20,0)))</f>
        <v>654.12260742857143</v>
      </c>
    </row>
    <row r="121" spans="1:6" x14ac:dyDescent="0.25">
      <c r="A121" s="140" t="s">
        <v>10</v>
      </c>
      <c r="B121" s="140" t="s">
        <v>94</v>
      </c>
      <c r="C121" s="140" t="s">
        <v>190</v>
      </c>
      <c r="D121" s="140" t="s">
        <v>62</v>
      </c>
      <c r="E121" s="140" t="s">
        <v>50</v>
      </c>
      <c r="F121" s="151">
        <f>IF(E121="Recycled Water (Potable) Treatment",INDEX('Default Values'!$A$20:$M$43,MATCH(E121&amp;" - "&amp;A121,'Default Values'!$B$20:$B$43,0),MATCH(B121,'Default Values'!A$20:M$20,0)),INDEX('Default Values'!$A$20:$M$43,MATCH(E121,'Default Values'!$B$20:$B$43,0),MATCH(B121,'Default Values'!A$20:M$20,0)))</f>
        <v>999.33070850000013</v>
      </c>
    </row>
    <row r="122" spans="1:6" x14ac:dyDescent="0.25">
      <c r="A122" s="140" t="s">
        <v>10</v>
      </c>
      <c r="B122" s="140" t="s">
        <v>94</v>
      </c>
      <c r="C122" s="140" t="s">
        <v>188</v>
      </c>
      <c r="D122" s="140" t="s">
        <v>62</v>
      </c>
      <c r="E122" s="140" t="s">
        <v>49</v>
      </c>
      <c r="F122" s="151">
        <f>IF(E122="Recycled Water (Potable) Treatment",INDEX('Default Values'!$A$20:$M$43,MATCH(E122&amp;" - "&amp;A122,'Default Values'!$B$20:$B$43,0),MATCH(B122,'Default Values'!A$20:M$20,0)),INDEX('Default Values'!$A$20:$M$43,MATCH(E122,'Default Values'!$B$20:$B$43,0),MATCH(B122,'Default Values'!A$20:M$20,0)))</f>
        <v>654.12260742857143</v>
      </c>
    </row>
    <row r="123" spans="1:6" x14ac:dyDescent="0.25">
      <c r="A123" s="140" t="s">
        <v>10</v>
      </c>
      <c r="B123" s="140" t="s">
        <v>94</v>
      </c>
      <c r="C123" s="140" t="s">
        <v>188</v>
      </c>
      <c r="D123" s="140" t="s">
        <v>62</v>
      </c>
      <c r="E123" s="140" t="s">
        <v>50</v>
      </c>
      <c r="F123" s="151">
        <f>IF(E123="Recycled Water (Potable) Treatment",INDEX('Default Values'!$A$20:$M$43,MATCH(E123&amp;" - "&amp;A123,'Default Values'!$B$20:$B$43,0),MATCH(B123,'Default Values'!A$20:M$20,0)),INDEX('Default Values'!$A$20:$M$43,MATCH(E123,'Default Values'!$B$20:$B$43,0),MATCH(B123,'Default Values'!A$20:M$20,0)))</f>
        <v>999.33070850000013</v>
      </c>
    </row>
    <row r="124" spans="1:6" x14ac:dyDescent="0.25">
      <c r="A124" s="140" t="s">
        <v>10</v>
      </c>
      <c r="B124" s="140" t="s">
        <v>94</v>
      </c>
      <c r="C124" s="140" t="s">
        <v>19</v>
      </c>
      <c r="D124" s="140" t="s">
        <v>62</v>
      </c>
      <c r="E124" s="140" t="s">
        <v>49</v>
      </c>
      <c r="F124" s="151">
        <f>IF(E124="Recycled Water (Potable) Treatment",INDEX('Default Values'!$A$20:$M$43,MATCH(E124&amp;" - "&amp;A124,'Default Values'!$B$20:$B$43,0),MATCH(B124,'Default Values'!A$20:M$20,0)),INDEX('Default Values'!$A$20:$M$43,MATCH(E124,'Default Values'!$B$20:$B$43,0),MATCH(B124,'Default Values'!A$20:M$20,0)))</f>
        <v>654.12260742857143</v>
      </c>
    </row>
    <row r="125" spans="1:6" x14ac:dyDescent="0.25">
      <c r="A125" s="140" t="s">
        <v>10</v>
      </c>
      <c r="B125" s="140" t="s">
        <v>94</v>
      </c>
      <c r="C125" s="140" t="s">
        <v>19</v>
      </c>
      <c r="D125" s="140" t="s">
        <v>62</v>
      </c>
      <c r="E125" s="140" t="s">
        <v>50</v>
      </c>
      <c r="F125" s="151">
        <f>IF(E125="Recycled Water (Potable) Treatment",INDEX('Default Values'!$A$20:$M$43,MATCH(E125&amp;" - "&amp;A125,'Default Values'!$B$20:$B$43,0),MATCH(B125,'Default Values'!A$20:M$20,0)),INDEX('Default Values'!$A$20:$M$43,MATCH(E125,'Default Values'!$B$20:$B$43,0),MATCH(B125,'Default Values'!A$20:M$20,0)))</f>
        <v>999.33070850000013</v>
      </c>
    </row>
    <row r="126" spans="1:6" x14ac:dyDescent="0.25">
      <c r="A126" s="140" t="s">
        <v>11</v>
      </c>
      <c r="B126" s="140" t="s">
        <v>94</v>
      </c>
      <c r="C126" s="140" t="s">
        <v>88</v>
      </c>
      <c r="D126" s="140" t="s">
        <v>185</v>
      </c>
      <c r="E126" s="140" t="s">
        <v>87</v>
      </c>
      <c r="F126" s="151">
        <f>IF(E126="Recycled Water (Potable) Treatment",INDEX('Default Values'!$A$20:$M$43,MATCH(E126&amp;" - "&amp;A126,'Default Values'!$B$20:$B$43,0),MATCH(B126,'Default Values'!A$20:M$20,0)),INDEX('Default Values'!$A$20:$M$43,MATCH(E126,'Default Values'!$B$20:$B$43,0),MATCH(B126,'Default Values'!A$20:M$20,0)))</f>
        <v>107.31276</v>
      </c>
    </row>
    <row r="127" spans="1:6" x14ac:dyDescent="0.25">
      <c r="A127" s="140" t="s">
        <v>11</v>
      </c>
      <c r="B127" s="140" t="s">
        <v>94</v>
      </c>
      <c r="C127" s="140" t="s">
        <v>45</v>
      </c>
      <c r="D127" s="140" t="s">
        <v>185</v>
      </c>
      <c r="E127" s="140" t="s">
        <v>46</v>
      </c>
      <c r="F127" s="151">
        <f>IF(E127="Recycled Water (Potable) Treatment",INDEX('Default Values'!$A$20:$M$43,MATCH(E127&amp;" - "&amp;A127,'Default Values'!$B$20:$B$43,0),MATCH(B127,'Default Values'!A$20:M$20,0)),INDEX('Default Values'!$A$20:$M$43,MATCH(E127,'Default Values'!$B$20:$B$43,0),MATCH(B127,'Default Values'!A$20:M$20,0)))</f>
        <v>197</v>
      </c>
    </row>
    <row r="128" spans="1:6" x14ac:dyDescent="0.25">
      <c r="A128" s="140" t="s">
        <v>11</v>
      </c>
      <c r="B128" s="140" t="s">
        <v>18</v>
      </c>
      <c r="C128" s="140" t="s">
        <v>191</v>
      </c>
      <c r="D128" s="140" t="s">
        <v>185</v>
      </c>
      <c r="E128" s="140" t="s">
        <v>54</v>
      </c>
      <c r="F128" s="151">
        <f>IF(E128="Recycled Water (Potable) Treatment",INDEX('Default Values'!$A$20:$M$43,MATCH(E128&amp;" - "&amp;A128,'Default Values'!$B$20:$B$43,0),MATCH(B128,'Default Values'!A$20:M$20,0)),INDEX('Default Values'!$A$20:$M$43,MATCH(E128,'Default Values'!$B$20:$B$43,0),MATCH(B128,'Default Values'!A$20:M$20,0)))</f>
        <v>696.48350000000005</v>
      </c>
    </row>
    <row r="129" spans="1:6" x14ac:dyDescent="0.25">
      <c r="A129" s="140" t="s">
        <v>11</v>
      </c>
      <c r="B129" s="140" t="s">
        <v>18</v>
      </c>
      <c r="C129" s="140" t="s">
        <v>51</v>
      </c>
      <c r="D129" s="140" t="s">
        <v>185</v>
      </c>
      <c r="E129" s="140" t="s">
        <v>52</v>
      </c>
      <c r="F129" s="151">
        <f>IF(E129="Recycled Water (Potable) Treatment",INDEX('Default Values'!$A$20:$M$43,MATCH(E129&amp;" - "&amp;A129,'Default Values'!$B$20:$B$43,0),MATCH(B129,'Default Values'!A$20:M$20,0)),INDEX('Default Values'!$A$20:$M$43,MATCH(E129,'Default Values'!$B$20:$B$43,0),MATCH(B129,'Default Values'!A$20:M$20,0)))</f>
        <v>506.10753933333331</v>
      </c>
    </row>
    <row r="130" spans="1:6" x14ac:dyDescent="0.25">
      <c r="A130" s="140" t="s">
        <v>11</v>
      </c>
      <c r="B130" s="140" t="s">
        <v>18</v>
      </c>
      <c r="C130" s="140" t="s">
        <v>36</v>
      </c>
      <c r="D130" s="140" t="s">
        <v>185</v>
      </c>
      <c r="E130" s="140" t="s">
        <v>52</v>
      </c>
      <c r="F130" s="151">
        <f>IF(E130="Recycled Water (Potable) Treatment",INDEX('Default Values'!$A$20:$M$43,MATCH(E130&amp;" - "&amp;A130,'Default Values'!$B$20:$B$43,0),MATCH(B130,'Default Values'!A$20:M$20,0)),INDEX('Default Values'!$A$20:$M$43,MATCH(E130,'Default Values'!$B$20:$B$43,0),MATCH(B130,'Default Values'!A$20:M$20,0)))</f>
        <v>506.10753933333331</v>
      </c>
    </row>
    <row r="131" spans="1:6" x14ac:dyDescent="0.25">
      <c r="A131" s="140" t="s">
        <v>11</v>
      </c>
      <c r="B131" s="140" t="s">
        <v>18</v>
      </c>
      <c r="C131" s="140" t="s">
        <v>89</v>
      </c>
      <c r="D131" s="140" t="s">
        <v>185</v>
      </c>
      <c r="E131" s="140" t="s">
        <v>52</v>
      </c>
      <c r="F131" s="151">
        <f>IF(E131="Recycled Water (Potable) Treatment",INDEX('Default Values'!$A$20:$M$43,MATCH(E131&amp;" - "&amp;A131,'Default Values'!$B$20:$B$43,0),MATCH(B131,'Default Values'!A$20:M$20,0)),INDEX('Default Values'!$A$20:$M$43,MATCH(E131,'Default Values'!$B$20:$B$43,0),MATCH(B131,'Default Values'!A$20:M$20,0)))</f>
        <v>506.10753933333331</v>
      </c>
    </row>
    <row r="132" spans="1:6" x14ac:dyDescent="0.25">
      <c r="A132" s="140" t="s">
        <v>11</v>
      </c>
      <c r="B132" s="140" t="s">
        <v>94</v>
      </c>
      <c r="C132" s="140" t="s">
        <v>89</v>
      </c>
      <c r="D132" s="140" t="s">
        <v>185</v>
      </c>
      <c r="E132" s="140" t="s">
        <v>189</v>
      </c>
      <c r="F132" s="151">
        <f>IF(E132="Recycled Water (Potable) Treatment",INDEX('Default Values'!$A$20:$M$43,MATCH(E132&amp;" - "&amp;A132,'Default Values'!$B$20:$B$43,0),MATCH(B132,'Default Values'!A$20:M$20,0)),INDEX('Default Values'!$A$20:$M$43,MATCH(E132,'Default Values'!$B$20:$B$43,0),MATCH(B132,'Default Values'!A$20:M$20,0)))</f>
        <v>88.91037350000002</v>
      </c>
    </row>
    <row r="133" spans="1:6" x14ac:dyDescent="0.25">
      <c r="A133" s="140" t="s">
        <v>11</v>
      </c>
      <c r="B133" s="140" t="s">
        <v>94</v>
      </c>
      <c r="C133" s="140" t="s">
        <v>189</v>
      </c>
      <c r="D133" s="140" t="s">
        <v>185</v>
      </c>
      <c r="E133" s="140" t="s">
        <v>189</v>
      </c>
      <c r="F133" s="151">
        <f>IF(E133="Recycled Water (Potable) Treatment",INDEX('Default Values'!$A$20:$M$43,MATCH(E133&amp;" - "&amp;A133,'Default Values'!$B$20:$B$43,0),MATCH(B133,'Default Values'!A$20:M$20,0)),INDEX('Default Values'!$A$20:$M$43,MATCH(E133,'Default Values'!$B$20:$B$43,0),MATCH(B133,'Default Values'!A$20:M$20,0)))</f>
        <v>88.91037350000002</v>
      </c>
    </row>
    <row r="134" spans="1:6" x14ac:dyDescent="0.25">
      <c r="A134" s="140" t="s">
        <v>11</v>
      </c>
      <c r="B134" s="140" t="s">
        <v>18</v>
      </c>
      <c r="C134" s="140" t="s">
        <v>190</v>
      </c>
      <c r="D134" s="140" t="s">
        <v>185</v>
      </c>
      <c r="E134" s="140" t="s">
        <v>58</v>
      </c>
      <c r="F134" s="151">
        <f>IF(E134="Recycled Water (Potable) Treatment",INDEX('Default Values'!$A$20:$M$43,MATCH(E134&amp;" - "&amp;A134,'Default Values'!$B$20:$B$43,0),MATCH(B134,'Default Values'!A$20:M$20,0)),INDEX('Default Values'!$A$20:$M$43,MATCH(E134,'Default Values'!$B$20:$B$43,0),MATCH(B134,'Default Values'!A$20:M$20,0)))</f>
        <v>2056.32213</v>
      </c>
    </row>
    <row r="135" spans="1:6" x14ac:dyDescent="0.25">
      <c r="A135" s="140" t="s">
        <v>11</v>
      </c>
      <c r="B135" s="140" t="s">
        <v>19</v>
      </c>
      <c r="C135" s="140" t="s">
        <v>19</v>
      </c>
      <c r="D135" s="140" t="s">
        <v>185</v>
      </c>
      <c r="E135" s="140" t="s">
        <v>56</v>
      </c>
      <c r="F135" s="151">
        <f>IF(E135="Recycled Water (Potable) Treatment",INDEX('Default Values'!$A$20:$M$43,MATCH(E135&amp;" - "&amp;A135,'Default Values'!$B$20:$B$43,0),MATCH(B135,'Default Values'!A$20:M$20,0)),INDEX('Default Values'!$A$20:$M$43,MATCH(E135,'Default Values'!$B$20:$B$43,0),MATCH(B135,'Default Values'!A$20:M$20,0)))</f>
        <v>115.5</v>
      </c>
    </row>
    <row r="136" spans="1:6" x14ac:dyDescent="0.25">
      <c r="A136" s="140" t="s">
        <v>11</v>
      </c>
      <c r="B136" s="140" t="s">
        <v>19</v>
      </c>
      <c r="C136" s="140" t="s">
        <v>51</v>
      </c>
      <c r="D136" s="140" t="s">
        <v>185</v>
      </c>
      <c r="E136" s="140" t="s">
        <v>52</v>
      </c>
      <c r="F136" s="151">
        <f>IF(E136="Recycled Water (Potable) Treatment",INDEX('Default Values'!$A$20:$M$43,MATCH(E136&amp;" - "&amp;A136,'Default Values'!$B$20:$B$43,0),MATCH(B136,'Default Values'!A$20:M$20,0)),INDEX('Default Values'!$A$20:$M$43,MATCH(E136,'Default Values'!$B$20:$B$43,0),MATCH(B136,'Default Values'!A$20:M$20,0)))</f>
        <v>531.82127849999995</v>
      </c>
    </row>
    <row r="137" spans="1:6" x14ac:dyDescent="0.25">
      <c r="A137" s="140" t="s">
        <v>11</v>
      </c>
      <c r="B137" s="140" t="s">
        <v>19</v>
      </c>
      <c r="C137" s="140" t="s">
        <v>36</v>
      </c>
      <c r="D137" s="140" t="s">
        <v>185</v>
      </c>
      <c r="E137" s="140" t="s">
        <v>52</v>
      </c>
      <c r="F137" s="151">
        <f>IF(E137="Recycled Water (Potable) Treatment",INDEX('Default Values'!$A$20:$M$43,MATCH(E137&amp;" - "&amp;A137,'Default Values'!$B$20:$B$43,0),MATCH(B137,'Default Values'!A$20:M$20,0)),INDEX('Default Values'!$A$20:$M$43,MATCH(E137,'Default Values'!$B$20:$B$43,0),MATCH(B137,'Default Values'!A$20:M$20,0)))</f>
        <v>531.82127849999995</v>
      </c>
    </row>
    <row r="138" spans="1:6" x14ac:dyDescent="0.25">
      <c r="A138" s="140" t="s">
        <v>11</v>
      </c>
      <c r="B138" s="140" t="s">
        <v>19</v>
      </c>
      <c r="C138" s="140" t="s">
        <v>89</v>
      </c>
      <c r="D138" s="140" t="s">
        <v>185</v>
      </c>
      <c r="E138" s="140" t="s">
        <v>52</v>
      </c>
      <c r="F138" s="151">
        <f>IF(E138="Recycled Water (Potable) Treatment",INDEX('Default Values'!$A$20:$M$43,MATCH(E138&amp;" - "&amp;A138,'Default Values'!$B$20:$B$43,0),MATCH(B138,'Default Values'!A$20:M$20,0)),INDEX('Default Values'!$A$20:$M$43,MATCH(E138,'Default Values'!$B$20:$B$43,0),MATCH(B138,'Default Values'!A$20:M$20,0)))</f>
        <v>531.82127849999995</v>
      </c>
    </row>
    <row r="139" spans="1:6" x14ac:dyDescent="0.25">
      <c r="A139" s="140" t="s">
        <v>11</v>
      </c>
      <c r="B139" s="140" t="s">
        <v>19</v>
      </c>
      <c r="C139" s="140" t="s">
        <v>190</v>
      </c>
      <c r="D139" s="140" t="s">
        <v>185</v>
      </c>
      <c r="E139" s="140" t="s">
        <v>58</v>
      </c>
      <c r="F139" s="151">
        <f>IF(E139="Recycled Water (Potable) Treatment",INDEX('Default Values'!$A$20:$M$43,MATCH(E139&amp;" - "&amp;A139,'Default Values'!$B$20:$B$43,0),MATCH(B139,'Default Values'!A$20:M$20,0)),INDEX('Default Values'!$A$20:$M$43,MATCH(E139,'Default Values'!$B$20:$B$43,0),MATCH(B139,'Default Values'!A$20:M$20,0)))</f>
        <v>4000</v>
      </c>
    </row>
    <row r="140" spans="1:6" x14ac:dyDescent="0.25">
      <c r="A140" s="140" t="s">
        <v>11</v>
      </c>
      <c r="B140" s="140" t="s">
        <v>20</v>
      </c>
      <c r="C140" s="140" t="s">
        <v>191</v>
      </c>
      <c r="D140" s="140" t="s">
        <v>185</v>
      </c>
      <c r="E140" s="140" t="s">
        <v>54</v>
      </c>
      <c r="F140" s="151">
        <f>IF(E140="Recycled Water (Potable) Treatment",INDEX('Default Values'!$A$20:$M$43,MATCH(E140&amp;" - "&amp;A140,'Default Values'!$B$20:$B$43,0),MATCH(B140,'Default Values'!A$20:M$20,0)),INDEX('Default Values'!$A$20:$M$43,MATCH(E140,'Default Values'!$B$20:$B$43,0),MATCH(B140,'Default Values'!A$20:M$20,0)))</f>
        <v>225</v>
      </c>
    </row>
    <row r="141" spans="1:6" x14ac:dyDescent="0.25">
      <c r="A141" s="140" t="s">
        <v>11</v>
      </c>
      <c r="B141" s="140" t="s">
        <v>20</v>
      </c>
      <c r="C141" s="140" t="s">
        <v>51</v>
      </c>
      <c r="D141" s="140" t="s">
        <v>185</v>
      </c>
      <c r="E141" s="140" t="s">
        <v>52</v>
      </c>
      <c r="F141" s="151">
        <f>IF(E141="Recycled Water (Potable) Treatment",INDEX('Default Values'!$A$20:$M$43,MATCH(E141&amp;" - "&amp;A141,'Default Values'!$B$20:$B$43,0),MATCH(B141,'Default Values'!A$20:M$20,0)),INDEX('Default Values'!$A$20:$M$43,MATCH(E141,'Default Values'!$B$20:$B$43,0),MATCH(B141,'Default Values'!A$20:M$20,0)))</f>
        <v>383.10753933333331</v>
      </c>
    </row>
    <row r="142" spans="1:6" x14ac:dyDescent="0.25">
      <c r="A142" s="140" t="s">
        <v>11</v>
      </c>
      <c r="B142" s="140" t="s">
        <v>20</v>
      </c>
      <c r="C142" s="140" t="s">
        <v>36</v>
      </c>
      <c r="D142" s="140" t="s">
        <v>185</v>
      </c>
      <c r="E142" s="140" t="s">
        <v>52</v>
      </c>
      <c r="F142" s="151">
        <f>IF(E142="Recycled Water (Potable) Treatment",INDEX('Default Values'!$A$20:$M$43,MATCH(E142&amp;" - "&amp;A142,'Default Values'!$B$20:$B$43,0),MATCH(B142,'Default Values'!A$20:M$20,0)),INDEX('Default Values'!$A$20:$M$43,MATCH(E142,'Default Values'!$B$20:$B$43,0),MATCH(B142,'Default Values'!A$20:M$20,0)))</f>
        <v>383.10753933333331</v>
      </c>
    </row>
    <row r="143" spans="1:6" x14ac:dyDescent="0.25">
      <c r="A143" s="140" t="s">
        <v>11</v>
      </c>
      <c r="B143" s="140" t="s">
        <v>20</v>
      </c>
      <c r="C143" s="140" t="s">
        <v>89</v>
      </c>
      <c r="D143" s="140" t="s">
        <v>185</v>
      </c>
      <c r="E143" s="140" t="s">
        <v>52</v>
      </c>
      <c r="F143" s="151">
        <f>IF(E143="Recycled Water (Potable) Treatment",INDEX('Default Values'!$A$20:$M$43,MATCH(E143&amp;" - "&amp;A143,'Default Values'!$B$20:$B$43,0),MATCH(B143,'Default Values'!A$20:M$20,0)),INDEX('Default Values'!$A$20:$M$43,MATCH(E143,'Default Values'!$B$20:$B$43,0),MATCH(B143,'Default Values'!A$20:M$20,0)))</f>
        <v>383.10753933333331</v>
      </c>
    </row>
    <row r="144" spans="1:6" x14ac:dyDescent="0.25">
      <c r="A144" s="140" t="s">
        <v>11</v>
      </c>
      <c r="B144" s="140" t="s">
        <v>20</v>
      </c>
      <c r="C144" s="140" t="s">
        <v>188</v>
      </c>
      <c r="D144" s="140" t="s">
        <v>185</v>
      </c>
      <c r="E144" s="140" t="s">
        <v>37</v>
      </c>
      <c r="F144" s="151">
        <f>IF(E144="Recycled Water (Potable) Treatment",INDEX('Default Values'!$A$20:$M$43,MATCH(E144&amp;" - "&amp;A144,'Default Values'!$B$20:$B$43,0),MATCH(B144,'Default Values'!A$20:M$20,0)),INDEX('Default Values'!$A$20:$M$43,MATCH(E144,'Default Values'!$B$20:$B$43,0),MATCH(B144,'Default Values'!A$20:M$20,0)))</f>
        <v>89.278629999999993</v>
      </c>
    </row>
    <row r="145" spans="1:6" x14ac:dyDescent="0.25">
      <c r="A145" s="140" t="s">
        <v>11</v>
      </c>
      <c r="B145" s="140" t="s">
        <v>21</v>
      </c>
      <c r="C145" s="140" t="s">
        <v>51</v>
      </c>
      <c r="D145" s="140" t="s">
        <v>185</v>
      </c>
      <c r="E145" s="140" t="s">
        <v>52</v>
      </c>
      <c r="F145" s="151">
        <f>IF(E145="Recycled Water (Potable) Treatment",INDEX('Default Values'!$A$20:$M$43,MATCH(E145&amp;" - "&amp;A145,'Default Values'!$B$20:$B$43,0),MATCH(B145,'Default Values'!A$20:M$20,0)),INDEX('Default Values'!$A$20:$M$43,MATCH(E145,'Default Values'!$B$20:$B$43,0),MATCH(B145,'Default Values'!A$20:M$20,0)))</f>
        <v>381.10753933333331</v>
      </c>
    </row>
    <row r="146" spans="1:6" x14ac:dyDescent="0.25">
      <c r="A146" s="140" t="s">
        <v>11</v>
      </c>
      <c r="B146" s="140" t="s">
        <v>21</v>
      </c>
      <c r="C146" s="140" t="s">
        <v>36</v>
      </c>
      <c r="D146" s="140" t="s">
        <v>185</v>
      </c>
      <c r="E146" s="140" t="s">
        <v>52</v>
      </c>
      <c r="F146" s="151">
        <f>IF(E146="Recycled Water (Potable) Treatment",INDEX('Default Values'!$A$20:$M$43,MATCH(E146&amp;" - "&amp;A146,'Default Values'!$B$20:$B$43,0),MATCH(B146,'Default Values'!A$20:M$20,0)),INDEX('Default Values'!$A$20:$M$43,MATCH(E146,'Default Values'!$B$20:$B$43,0),MATCH(B146,'Default Values'!A$20:M$20,0)))</f>
        <v>381.10753933333331</v>
      </c>
    </row>
    <row r="147" spans="1:6" x14ac:dyDescent="0.25">
      <c r="A147" s="140" t="s">
        <v>11</v>
      </c>
      <c r="B147" s="140" t="s">
        <v>21</v>
      </c>
      <c r="C147" s="140" t="s">
        <v>89</v>
      </c>
      <c r="D147" s="140" t="s">
        <v>185</v>
      </c>
      <c r="E147" s="140" t="s">
        <v>52</v>
      </c>
      <c r="F147" s="151">
        <f>IF(E147="Recycled Water (Potable) Treatment",INDEX('Default Values'!$A$20:$M$43,MATCH(E147&amp;" - "&amp;A147,'Default Values'!$B$20:$B$43,0),MATCH(B147,'Default Values'!A$20:M$20,0)),INDEX('Default Values'!$A$20:$M$43,MATCH(E147,'Default Values'!$B$20:$B$43,0),MATCH(B147,'Default Values'!A$20:M$20,0)))</f>
        <v>381.10753933333331</v>
      </c>
    </row>
    <row r="148" spans="1:6" x14ac:dyDescent="0.25">
      <c r="A148" s="140" t="s">
        <v>11</v>
      </c>
      <c r="B148" s="140" t="s">
        <v>22</v>
      </c>
      <c r="C148" s="140" t="s">
        <v>191</v>
      </c>
      <c r="D148" s="140" t="s">
        <v>185</v>
      </c>
      <c r="E148" s="140" t="s">
        <v>54</v>
      </c>
      <c r="F148" s="151">
        <f>IF(E148="Recycled Water (Potable) Treatment",INDEX('Default Values'!$A$20:$M$43,MATCH(E148&amp;" - "&amp;A148,'Default Values'!$B$20:$B$43,0),MATCH(B148,'Default Values'!A$20:M$20,0)),INDEX('Default Values'!$A$20:$M$43,MATCH(E148,'Default Values'!$B$20:$B$43,0),MATCH(B148,'Default Values'!A$20:M$20,0)))</f>
        <v>120</v>
      </c>
    </row>
    <row r="149" spans="1:6" x14ac:dyDescent="0.25">
      <c r="A149" s="140" t="s">
        <v>11</v>
      </c>
      <c r="B149" s="140" t="s">
        <v>22</v>
      </c>
      <c r="C149" s="140" t="s">
        <v>51</v>
      </c>
      <c r="D149" s="140" t="s">
        <v>185</v>
      </c>
      <c r="E149" s="140" t="s">
        <v>52</v>
      </c>
      <c r="F149" s="151">
        <f>IF(E149="Recycled Water (Potable) Treatment",INDEX('Default Values'!$A$20:$M$43,MATCH(E149&amp;" - "&amp;A149,'Default Values'!$B$20:$B$43,0),MATCH(B149,'Default Values'!A$20:M$20,0)),INDEX('Default Values'!$A$20:$M$43,MATCH(E149,'Default Values'!$B$20:$B$43,0),MATCH(B149,'Default Values'!A$20:M$20,0)))</f>
        <v>293.61074933333333</v>
      </c>
    </row>
    <row r="150" spans="1:6" x14ac:dyDescent="0.25">
      <c r="A150" s="140" t="s">
        <v>11</v>
      </c>
      <c r="B150" s="140" t="s">
        <v>22</v>
      </c>
      <c r="C150" s="140" t="s">
        <v>36</v>
      </c>
      <c r="D150" s="140" t="s">
        <v>185</v>
      </c>
      <c r="E150" s="140" t="s">
        <v>52</v>
      </c>
      <c r="F150" s="151">
        <f>IF(E150="Recycled Water (Potable) Treatment",INDEX('Default Values'!$A$20:$M$43,MATCH(E150&amp;" - "&amp;A150,'Default Values'!$B$20:$B$43,0),MATCH(B150,'Default Values'!A$20:M$20,0)),INDEX('Default Values'!$A$20:$M$43,MATCH(E150,'Default Values'!$B$20:$B$43,0),MATCH(B150,'Default Values'!A$20:M$20,0)))</f>
        <v>293.61074933333333</v>
      </c>
    </row>
    <row r="151" spans="1:6" x14ac:dyDescent="0.25">
      <c r="A151" s="140" t="s">
        <v>11</v>
      </c>
      <c r="B151" s="140" t="s">
        <v>22</v>
      </c>
      <c r="C151" s="140" t="s">
        <v>89</v>
      </c>
      <c r="D151" s="140" t="s">
        <v>185</v>
      </c>
      <c r="E151" s="140" t="s">
        <v>52</v>
      </c>
      <c r="F151" s="151">
        <f>IF(E151="Recycled Water (Potable) Treatment",INDEX('Default Values'!$A$20:$M$43,MATCH(E151&amp;" - "&amp;A151,'Default Values'!$B$20:$B$43,0),MATCH(B151,'Default Values'!A$20:M$20,0)),INDEX('Default Values'!$A$20:$M$43,MATCH(E151,'Default Values'!$B$20:$B$43,0),MATCH(B151,'Default Values'!A$20:M$20,0)))</f>
        <v>293.61074933333333</v>
      </c>
    </row>
    <row r="152" spans="1:6" x14ac:dyDescent="0.25">
      <c r="A152" s="140" t="s">
        <v>11</v>
      </c>
      <c r="B152" s="140" t="s">
        <v>22</v>
      </c>
      <c r="C152" s="140" t="s">
        <v>190</v>
      </c>
      <c r="D152" s="140" t="s">
        <v>185</v>
      </c>
      <c r="E152" s="140" t="s">
        <v>58</v>
      </c>
      <c r="F152" s="151">
        <f>IF(E152="Recycled Water (Potable) Treatment",INDEX('Default Values'!$A$20:$M$43,MATCH(E152&amp;" - "&amp;A152,'Default Values'!$B$20:$B$43,0),MATCH(B152,'Default Values'!A$20:M$20,0)),INDEX('Default Values'!$A$20:$M$43,MATCH(E152,'Default Values'!$B$20:$B$43,0),MATCH(B152,'Default Values'!A$20:M$20,0)))</f>
        <v>241.23250000000002</v>
      </c>
    </row>
    <row r="153" spans="1:6" x14ac:dyDescent="0.25">
      <c r="A153" s="140" t="s">
        <v>11</v>
      </c>
      <c r="B153" s="140" t="s">
        <v>23</v>
      </c>
      <c r="C153" s="140" t="s">
        <v>191</v>
      </c>
      <c r="D153" s="140" t="s">
        <v>185</v>
      </c>
      <c r="E153" s="140" t="s">
        <v>54</v>
      </c>
      <c r="F153" s="151">
        <f>IF(E153="Recycled Water (Potable) Treatment",INDEX('Default Values'!$A$20:$M$43,MATCH(E153&amp;" - "&amp;A153,'Default Values'!$B$20:$B$43,0),MATCH(B153,'Default Values'!A$20:M$20,0)),INDEX('Default Values'!$A$20:$M$43,MATCH(E153,'Default Values'!$B$20:$B$43,0),MATCH(B153,'Default Values'!A$20:M$20,0)))</f>
        <v>477.66666666666669</v>
      </c>
    </row>
    <row r="154" spans="1:6" x14ac:dyDescent="0.25">
      <c r="A154" s="140" t="s">
        <v>11</v>
      </c>
      <c r="B154" s="140" t="s">
        <v>23</v>
      </c>
      <c r="C154" s="140" t="s">
        <v>51</v>
      </c>
      <c r="D154" s="140" t="s">
        <v>185</v>
      </c>
      <c r="E154" s="140" t="s">
        <v>52</v>
      </c>
      <c r="F154" s="151">
        <f>IF(E154="Recycled Water (Potable) Treatment",INDEX('Default Values'!$A$20:$M$43,MATCH(E154&amp;" - "&amp;A154,'Default Values'!$B$20:$B$43,0),MATCH(B154,'Default Values'!A$20:M$20,0)),INDEX('Default Values'!$A$20:$M$43,MATCH(E154,'Default Values'!$B$20:$B$43,0),MATCH(B154,'Default Values'!A$20:M$20,0)))</f>
        <v>490.77420599999999</v>
      </c>
    </row>
    <row r="155" spans="1:6" x14ac:dyDescent="0.25">
      <c r="A155" s="140" t="s">
        <v>11</v>
      </c>
      <c r="B155" s="140" t="s">
        <v>23</v>
      </c>
      <c r="C155" s="140" t="s">
        <v>36</v>
      </c>
      <c r="D155" s="140" t="s">
        <v>185</v>
      </c>
      <c r="E155" s="140" t="s">
        <v>52</v>
      </c>
      <c r="F155" s="151">
        <f>IF(E155="Recycled Water (Potable) Treatment",INDEX('Default Values'!$A$20:$M$43,MATCH(E155&amp;" - "&amp;A155,'Default Values'!$B$20:$B$43,0),MATCH(B155,'Default Values'!A$20:M$20,0)),INDEX('Default Values'!$A$20:$M$43,MATCH(E155,'Default Values'!$B$20:$B$43,0),MATCH(B155,'Default Values'!A$20:M$20,0)))</f>
        <v>490.77420599999999</v>
      </c>
    </row>
    <row r="156" spans="1:6" x14ac:dyDescent="0.25">
      <c r="A156" s="140" t="s">
        <v>11</v>
      </c>
      <c r="B156" s="140" t="s">
        <v>23</v>
      </c>
      <c r="C156" s="140" t="s">
        <v>89</v>
      </c>
      <c r="D156" s="140" t="s">
        <v>185</v>
      </c>
      <c r="E156" s="140" t="s">
        <v>52</v>
      </c>
      <c r="F156" s="151">
        <f>IF(E156="Recycled Water (Potable) Treatment",INDEX('Default Values'!$A$20:$M$43,MATCH(E156&amp;" - "&amp;A156,'Default Values'!$B$20:$B$43,0),MATCH(B156,'Default Values'!A$20:M$20,0)),INDEX('Default Values'!$A$20:$M$43,MATCH(E156,'Default Values'!$B$20:$B$43,0),MATCH(B156,'Default Values'!A$20:M$20,0)))</f>
        <v>490.77420599999999</v>
      </c>
    </row>
    <row r="157" spans="1:6" x14ac:dyDescent="0.25">
      <c r="A157" s="140" t="s">
        <v>11</v>
      </c>
      <c r="B157" s="140" t="s">
        <v>23</v>
      </c>
      <c r="C157" s="140" t="s">
        <v>190</v>
      </c>
      <c r="D157" s="140" t="s">
        <v>185</v>
      </c>
      <c r="E157" s="140" t="s">
        <v>58</v>
      </c>
      <c r="F157" s="151">
        <f>IF(E157="Recycled Water (Potable) Treatment",INDEX('Default Values'!$A$20:$M$43,MATCH(E157&amp;" - "&amp;A157,'Default Values'!$B$20:$B$43,0),MATCH(B157,'Default Values'!A$20:M$20,0)),INDEX('Default Values'!$A$20:$M$43,MATCH(E157,'Default Values'!$B$20:$B$43,0),MATCH(B157,'Default Values'!A$20:M$20,0)))</f>
        <v>1061.9276384886002</v>
      </c>
    </row>
    <row r="158" spans="1:6" x14ac:dyDescent="0.25">
      <c r="A158" s="140" t="s">
        <v>11</v>
      </c>
      <c r="B158" s="140" t="s">
        <v>23</v>
      </c>
      <c r="C158" s="140" t="s">
        <v>188</v>
      </c>
      <c r="D158" s="140" t="s">
        <v>185</v>
      </c>
      <c r="E158" s="140" t="s">
        <v>37</v>
      </c>
      <c r="F158" s="151">
        <f>IF(E158="Recycled Water (Potable) Treatment",INDEX('Default Values'!$A$20:$M$43,MATCH(E158&amp;" - "&amp;A158,'Default Values'!$B$20:$B$43,0),MATCH(B158,'Default Values'!A$20:M$20,0)),INDEX('Default Values'!$A$20:$M$43,MATCH(E158,'Default Values'!$B$20:$B$43,0),MATCH(B158,'Default Values'!A$20:M$20,0)))</f>
        <v>112.342904</v>
      </c>
    </row>
    <row r="159" spans="1:6" x14ac:dyDescent="0.25">
      <c r="A159" s="140" t="s">
        <v>11</v>
      </c>
      <c r="B159" s="140" t="s">
        <v>24</v>
      </c>
      <c r="C159" s="140" t="s">
        <v>191</v>
      </c>
      <c r="D159" s="140" t="s">
        <v>185</v>
      </c>
      <c r="E159" s="140" t="s">
        <v>54</v>
      </c>
      <c r="F159" s="151">
        <f>IF(E159="Recycled Water (Potable) Treatment",INDEX('Default Values'!$A$20:$M$43,MATCH(E159&amp;" - "&amp;A159,'Default Values'!$B$20:$B$43,0),MATCH(B159,'Default Values'!A$20:M$20,0)),INDEX('Default Values'!$A$20:$M$43,MATCH(E159,'Default Values'!$B$20:$B$43,0),MATCH(B159,'Default Values'!A$20:M$20,0)))</f>
        <v>326.87524999999999</v>
      </c>
    </row>
    <row r="160" spans="1:6" x14ac:dyDescent="0.25">
      <c r="A160" s="140" t="s">
        <v>11</v>
      </c>
      <c r="B160" s="140" t="s">
        <v>24</v>
      </c>
      <c r="C160" s="140" t="s">
        <v>51</v>
      </c>
      <c r="D160" s="140" t="s">
        <v>185</v>
      </c>
      <c r="E160" s="140" t="s">
        <v>52</v>
      </c>
      <c r="F160" s="151">
        <f>IF(E160="Recycled Water (Potable) Treatment",INDEX('Default Values'!$A$20:$M$43,MATCH(E160&amp;" - "&amp;A160,'Default Values'!$B$20:$B$43,0),MATCH(B160,'Default Values'!A$20:M$20,0)),INDEX('Default Values'!$A$20:$M$43,MATCH(E160,'Default Values'!$B$20:$B$43,0),MATCH(B160,'Default Values'!A$20:M$20,0)))</f>
        <v>300.88316199999997</v>
      </c>
    </row>
    <row r="161" spans="1:6" x14ac:dyDescent="0.25">
      <c r="A161" s="140" t="s">
        <v>11</v>
      </c>
      <c r="B161" s="140" t="s">
        <v>24</v>
      </c>
      <c r="C161" s="140" t="s">
        <v>36</v>
      </c>
      <c r="D161" s="140" t="s">
        <v>185</v>
      </c>
      <c r="E161" s="140" t="s">
        <v>52</v>
      </c>
      <c r="F161" s="151">
        <f>IF(E161="Recycled Water (Potable) Treatment",INDEX('Default Values'!$A$20:$M$43,MATCH(E161&amp;" - "&amp;A161,'Default Values'!$B$20:$B$43,0),MATCH(B161,'Default Values'!A$20:M$20,0)),INDEX('Default Values'!$A$20:$M$43,MATCH(E161,'Default Values'!$B$20:$B$43,0),MATCH(B161,'Default Values'!A$20:M$20,0)))</f>
        <v>300.88316199999997</v>
      </c>
    </row>
    <row r="162" spans="1:6" x14ac:dyDescent="0.25">
      <c r="A162" s="140" t="s">
        <v>11</v>
      </c>
      <c r="B162" s="140" t="s">
        <v>24</v>
      </c>
      <c r="C162" s="140" t="s">
        <v>89</v>
      </c>
      <c r="D162" s="140" t="s">
        <v>185</v>
      </c>
      <c r="E162" s="140" t="s">
        <v>52</v>
      </c>
      <c r="F162" s="151">
        <f>IF(E162="Recycled Water (Potable) Treatment",INDEX('Default Values'!$A$20:$M$43,MATCH(E162&amp;" - "&amp;A162,'Default Values'!$B$20:$B$43,0),MATCH(B162,'Default Values'!A$20:M$20,0)),INDEX('Default Values'!$A$20:$M$43,MATCH(E162,'Default Values'!$B$20:$B$43,0),MATCH(B162,'Default Values'!A$20:M$20,0)))</f>
        <v>300.88316199999997</v>
      </c>
    </row>
    <row r="163" spans="1:6" x14ac:dyDescent="0.25">
      <c r="A163" s="140" t="s">
        <v>11</v>
      </c>
      <c r="B163" s="140" t="s">
        <v>24</v>
      </c>
      <c r="C163" s="140" t="s">
        <v>190</v>
      </c>
      <c r="D163" s="140" t="s">
        <v>185</v>
      </c>
      <c r="E163" s="140" t="s">
        <v>58</v>
      </c>
      <c r="F163" s="151">
        <f>IF(E163="Recycled Water (Potable) Treatment",INDEX('Default Values'!$A$20:$M$43,MATCH(E163&amp;" - "&amp;A163,'Default Values'!$B$20:$B$43,0),MATCH(B163,'Default Values'!A$20:M$20,0)),INDEX('Default Values'!$A$20:$M$43,MATCH(E163,'Default Values'!$B$20:$B$43,0),MATCH(B163,'Default Values'!A$20:M$20,0)))</f>
        <v>526.75900200000001</v>
      </c>
    </row>
    <row r="164" spans="1:6" x14ac:dyDescent="0.25">
      <c r="A164" s="140" t="s">
        <v>11</v>
      </c>
      <c r="B164" s="140" t="s">
        <v>25</v>
      </c>
      <c r="C164" s="140" t="s">
        <v>191</v>
      </c>
      <c r="D164" s="140" t="s">
        <v>185</v>
      </c>
      <c r="E164" s="140" t="s">
        <v>54</v>
      </c>
      <c r="F164" s="151">
        <f>IF(E164="Recycled Water (Potable) Treatment",INDEX('Default Values'!$A$20:$M$43,MATCH(E164&amp;" - "&amp;A164,'Default Values'!$B$20:$B$43,0),MATCH(B164,'Default Values'!A$20:M$20,0)),INDEX('Default Values'!$A$20:$M$43,MATCH(E164,'Default Values'!$B$20:$B$43,0),MATCH(B164,'Default Values'!A$20:M$20,0)))</f>
        <v>225</v>
      </c>
    </row>
    <row r="165" spans="1:6" x14ac:dyDescent="0.25">
      <c r="A165" s="140" t="s">
        <v>11</v>
      </c>
      <c r="B165" s="140" t="s">
        <v>25</v>
      </c>
      <c r="C165" s="140" t="s">
        <v>19</v>
      </c>
      <c r="D165" s="140" t="s">
        <v>185</v>
      </c>
      <c r="E165" s="140" t="s">
        <v>56</v>
      </c>
      <c r="F165" s="151">
        <f>IF(E165="Recycled Water (Potable) Treatment",INDEX('Default Values'!$A$20:$M$43,MATCH(E165&amp;" - "&amp;A165,'Default Values'!$B$20:$B$43,0),MATCH(B165,'Default Values'!A$20:M$20,0)),INDEX('Default Values'!$A$20:$M$43,MATCH(E165,'Default Values'!$B$20:$B$43,0),MATCH(B165,'Default Values'!A$20:M$20,0)))</f>
        <v>2110.94821</v>
      </c>
    </row>
    <row r="166" spans="1:6" x14ac:dyDescent="0.25">
      <c r="A166" s="140" t="s">
        <v>11</v>
      </c>
      <c r="B166" s="140" t="s">
        <v>25</v>
      </c>
      <c r="C166" s="140" t="s">
        <v>51</v>
      </c>
      <c r="D166" s="140" t="s">
        <v>185</v>
      </c>
      <c r="E166" s="140" t="s">
        <v>52</v>
      </c>
      <c r="F166" s="151">
        <f>IF(E166="Recycled Water (Potable) Treatment",INDEX('Default Values'!$A$20:$M$43,MATCH(E166&amp;" - "&amp;A166,'Default Values'!$B$20:$B$43,0),MATCH(B166,'Default Values'!A$20:M$20,0)),INDEX('Default Values'!$A$20:$M$43,MATCH(E166,'Default Values'!$B$20:$B$43,0),MATCH(B166,'Default Values'!A$20:M$20,0)))</f>
        <v>696.795280875</v>
      </c>
    </row>
    <row r="167" spans="1:6" x14ac:dyDescent="0.25">
      <c r="A167" s="140" t="s">
        <v>11</v>
      </c>
      <c r="B167" s="140" t="s">
        <v>94</v>
      </c>
      <c r="C167" s="140" t="s">
        <v>51</v>
      </c>
      <c r="D167" s="140" t="s">
        <v>185</v>
      </c>
      <c r="E167" s="140" t="s">
        <v>189</v>
      </c>
      <c r="F167" s="151">
        <f>IF(E167="Recycled Water (Potable) Treatment",INDEX('Default Values'!$A$20:$M$43,MATCH(E167&amp;" - "&amp;A167,'Default Values'!$B$20:$B$43,0),MATCH(B167,'Default Values'!A$20:M$20,0)),INDEX('Default Values'!$A$20:$M$43,MATCH(E167,'Default Values'!$B$20:$B$43,0),MATCH(B167,'Default Values'!A$20:M$20,0)))</f>
        <v>88.91037350000002</v>
      </c>
    </row>
    <row r="168" spans="1:6" x14ac:dyDescent="0.25">
      <c r="A168" s="140" t="s">
        <v>11</v>
      </c>
      <c r="B168" s="140" t="s">
        <v>25</v>
      </c>
      <c r="C168" s="140" t="s">
        <v>36</v>
      </c>
      <c r="D168" s="140" t="s">
        <v>185</v>
      </c>
      <c r="E168" s="140" t="s">
        <v>52</v>
      </c>
      <c r="F168" s="151">
        <f>IF(E168="Recycled Water (Potable) Treatment",INDEX('Default Values'!$A$20:$M$43,MATCH(E168&amp;" - "&amp;A168,'Default Values'!$B$20:$B$43,0),MATCH(B168,'Default Values'!A$20:M$20,0)),INDEX('Default Values'!$A$20:$M$43,MATCH(E168,'Default Values'!$B$20:$B$43,0),MATCH(B168,'Default Values'!A$20:M$20,0)))</f>
        <v>696.795280875</v>
      </c>
    </row>
    <row r="169" spans="1:6" x14ac:dyDescent="0.25">
      <c r="A169" s="140" t="s">
        <v>11</v>
      </c>
      <c r="B169" s="140" t="s">
        <v>25</v>
      </c>
      <c r="C169" s="140" t="s">
        <v>89</v>
      </c>
      <c r="D169" s="140" t="s">
        <v>185</v>
      </c>
      <c r="E169" s="140" t="s">
        <v>52</v>
      </c>
      <c r="F169" s="151">
        <f>IF(E169="Recycled Water (Potable) Treatment",INDEX('Default Values'!$A$20:$M$43,MATCH(E169&amp;" - "&amp;A169,'Default Values'!$B$20:$B$43,0),MATCH(B169,'Default Values'!A$20:M$20,0)),INDEX('Default Values'!$A$20:$M$43,MATCH(E169,'Default Values'!$B$20:$B$43,0),MATCH(B169,'Default Values'!A$20:M$20,0)))</f>
        <v>696.795280875</v>
      </c>
    </row>
    <row r="170" spans="1:6" x14ac:dyDescent="0.25">
      <c r="A170" s="140" t="s">
        <v>11</v>
      </c>
      <c r="B170" s="140" t="s">
        <v>25</v>
      </c>
      <c r="C170" s="140" t="s">
        <v>190</v>
      </c>
      <c r="D170" s="140" t="s">
        <v>185</v>
      </c>
      <c r="E170" s="140" t="s">
        <v>58</v>
      </c>
      <c r="F170" s="151">
        <f>IF(E170="Recycled Water (Potable) Treatment",INDEX('Default Values'!$A$20:$M$43,MATCH(E170&amp;" - "&amp;A170,'Default Values'!$B$20:$B$43,0),MATCH(B170,'Default Values'!A$20:M$20,0)),INDEX('Default Values'!$A$20:$M$43,MATCH(E170,'Default Values'!$B$20:$B$43,0),MATCH(B170,'Default Values'!A$20:M$20,0)))</f>
        <v>3306.158611269826</v>
      </c>
    </row>
    <row r="171" spans="1:6" x14ac:dyDescent="0.25">
      <c r="A171" s="140" t="s">
        <v>11</v>
      </c>
      <c r="B171" s="140" t="s">
        <v>25</v>
      </c>
      <c r="C171" s="140" t="s">
        <v>188</v>
      </c>
      <c r="D171" s="140" t="s">
        <v>185</v>
      </c>
      <c r="E171" s="140" t="s">
        <v>37</v>
      </c>
      <c r="F171" s="151">
        <f>IF(E171="Recycled Water (Potable) Treatment",INDEX('Default Values'!$A$20:$M$43,MATCH(E171&amp;" - "&amp;A171,'Default Values'!$B$20:$B$43,0),MATCH(B171,'Default Values'!A$20:M$20,0)),INDEX('Default Values'!$A$20:$M$43,MATCH(E171,'Default Values'!$B$20:$B$43,0),MATCH(B171,'Default Values'!A$20:M$20,0)))</f>
        <v>33.028630000000007</v>
      </c>
    </row>
    <row r="172" spans="1:6" x14ac:dyDescent="0.25">
      <c r="A172" s="140" t="s">
        <v>11</v>
      </c>
      <c r="B172" s="140" t="s">
        <v>26</v>
      </c>
      <c r="C172" s="140" t="s">
        <v>51</v>
      </c>
      <c r="D172" s="140" t="s">
        <v>185</v>
      </c>
      <c r="E172" s="140" t="s">
        <v>52</v>
      </c>
      <c r="F172" s="151">
        <f>IF(E172="Recycled Water (Potable) Treatment",INDEX('Default Values'!$A$20:$M$43,MATCH(E172&amp;" - "&amp;A172,'Default Values'!$B$20:$B$43,0),MATCH(B172,'Default Values'!A$20:M$20,0)),INDEX('Default Values'!$A$20:$M$43,MATCH(E172,'Default Values'!$B$20:$B$43,0),MATCH(B172,'Default Values'!A$20:M$20,0)))</f>
        <v>400.94408266666665</v>
      </c>
    </row>
    <row r="173" spans="1:6" x14ac:dyDescent="0.25">
      <c r="A173" s="140" t="s">
        <v>11</v>
      </c>
      <c r="B173" s="140" t="s">
        <v>26</v>
      </c>
      <c r="C173" s="140" t="s">
        <v>36</v>
      </c>
      <c r="D173" s="140" t="s">
        <v>185</v>
      </c>
      <c r="E173" s="140" t="s">
        <v>52</v>
      </c>
      <c r="F173" s="151">
        <f>IF(E173="Recycled Water (Potable) Treatment",INDEX('Default Values'!$A$20:$M$43,MATCH(E173&amp;" - "&amp;A173,'Default Values'!$B$20:$B$43,0),MATCH(B173,'Default Values'!A$20:M$20,0)),INDEX('Default Values'!$A$20:$M$43,MATCH(E173,'Default Values'!$B$20:$B$43,0),MATCH(B173,'Default Values'!A$20:M$20,0)))</f>
        <v>400.94408266666665</v>
      </c>
    </row>
    <row r="174" spans="1:6" x14ac:dyDescent="0.25">
      <c r="A174" s="140" t="s">
        <v>11</v>
      </c>
      <c r="B174" s="140" t="s">
        <v>26</v>
      </c>
      <c r="C174" s="140" t="s">
        <v>89</v>
      </c>
      <c r="D174" s="140" t="s">
        <v>185</v>
      </c>
      <c r="E174" s="140" t="s">
        <v>52</v>
      </c>
      <c r="F174" s="151">
        <f>IF(E174="Recycled Water (Potable) Treatment",INDEX('Default Values'!$A$20:$M$43,MATCH(E174&amp;" - "&amp;A174,'Default Values'!$B$20:$B$43,0),MATCH(B174,'Default Values'!A$20:M$20,0)),INDEX('Default Values'!$A$20:$M$43,MATCH(E174,'Default Values'!$B$20:$B$43,0),MATCH(B174,'Default Values'!A$20:M$20,0)))</f>
        <v>400.94408266666665</v>
      </c>
    </row>
    <row r="175" spans="1:6" x14ac:dyDescent="0.25">
      <c r="A175" s="140" t="s">
        <v>11</v>
      </c>
      <c r="B175" s="140" t="s">
        <v>26</v>
      </c>
      <c r="C175" s="140" t="s">
        <v>190</v>
      </c>
      <c r="D175" s="140" t="s">
        <v>185</v>
      </c>
      <c r="E175" s="140" t="s">
        <v>58</v>
      </c>
      <c r="F175" s="151">
        <f>IF(E175="Recycled Water (Potable) Treatment",INDEX('Default Values'!$A$20:$M$43,MATCH(E175&amp;" - "&amp;A175,'Default Values'!$B$20:$B$43,0),MATCH(B175,'Default Values'!A$20:M$20,0)),INDEX('Default Values'!$A$20:$M$43,MATCH(E175,'Default Values'!$B$20:$B$43,0),MATCH(B175,'Default Values'!A$20:M$20,0)))</f>
        <v>3600.0960810000006</v>
      </c>
    </row>
    <row r="176" spans="1:6" x14ac:dyDescent="0.25">
      <c r="A176" s="140" t="s">
        <v>11</v>
      </c>
      <c r="B176" s="140" t="s">
        <v>27</v>
      </c>
      <c r="C176" s="140" t="s">
        <v>191</v>
      </c>
      <c r="D176" s="140" t="s">
        <v>185</v>
      </c>
      <c r="E176" s="140" t="s">
        <v>54</v>
      </c>
      <c r="F176" s="151">
        <f>IF(E176="Recycled Water (Potable) Treatment",INDEX('Default Values'!$A$20:$M$43,MATCH(E176&amp;" - "&amp;A176,'Default Values'!$B$20:$B$43,0),MATCH(B176,'Default Values'!A$20:M$20,0)),INDEX('Default Values'!$A$20:$M$43,MATCH(E176,'Default Values'!$B$20:$B$43,0),MATCH(B176,'Default Values'!A$20:M$20,0)))</f>
        <v>240.96575000000001</v>
      </c>
    </row>
    <row r="177" spans="1:6" x14ac:dyDescent="0.25">
      <c r="A177" s="140" t="s">
        <v>11</v>
      </c>
      <c r="B177" s="140" t="s">
        <v>27</v>
      </c>
      <c r="C177" s="140" t="s">
        <v>51</v>
      </c>
      <c r="D177" s="140" t="s">
        <v>185</v>
      </c>
      <c r="E177" s="140" t="s">
        <v>52</v>
      </c>
      <c r="F177" s="151">
        <f>IF(E177="Recycled Water (Potable) Treatment",INDEX('Default Values'!$A$20:$M$43,MATCH(E177&amp;" - "&amp;A177,'Default Values'!$B$20:$B$43,0),MATCH(B177,'Default Values'!A$20:M$20,0)),INDEX('Default Values'!$A$20:$M$43,MATCH(E177,'Default Values'!$B$20:$B$43,0),MATCH(B177,'Default Values'!A$20:M$20,0)))</f>
        <v>347.129862</v>
      </c>
    </row>
    <row r="178" spans="1:6" x14ac:dyDescent="0.25">
      <c r="A178" s="140" t="s">
        <v>11</v>
      </c>
      <c r="B178" s="140" t="s">
        <v>27</v>
      </c>
      <c r="C178" s="140" t="s">
        <v>36</v>
      </c>
      <c r="D178" s="140" t="s">
        <v>185</v>
      </c>
      <c r="E178" s="140" t="s">
        <v>52</v>
      </c>
      <c r="F178" s="151">
        <f>IF(E178="Recycled Water (Potable) Treatment",INDEX('Default Values'!$A$20:$M$43,MATCH(E178&amp;" - "&amp;A178,'Default Values'!$B$20:$B$43,0),MATCH(B178,'Default Values'!A$20:M$20,0)),INDEX('Default Values'!$A$20:$M$43,MATCH(E178,'Default Values'!$B$20:$B$43,0),MATCH(B178,'Default Values'!A$20:M$20,0)))</f>
        <v>347.129862</v>
      </c>
    </row>
    <row r="179" spans="1:6" x14ac:dyDescent="0.25">
      <c r="A179" s="140" t="s">
        <v>11</v>
      </c>
      <c r="B179" s="140" t="s">
        <v>27</v>
      </c>
      <c r="C179" s="140" t="s">
        <v>89</v>
      </c>
      <c r="D179" s="140" t="s">
        <v>185</v>
      </c>
      <c r="E179" s="140" t="s">
        <v>52</v>
      </c>
      <c r="F179" s="151">
        <f>IF(E179="Recycled Water (Potable) Treatment",INDEX('Default Values'!$A$20:$M$43,MATCH(E179&amp;" - "&amp;A179,'Default Values'!$B$20:$B$43,0),MATCH(B179,'Default Values'!A$20:M$20,0)),INDEX('Default Values'!$A$20:$M$43,MATCH(E179,'Default Values'!$B$20:$B$43,0),MATCH(B179,'Default Values'!A$20:M$20,0)))</f>
        <v>347.129862</v>
      </c>
    </row>
    <row r="180" spans="1:6" x14ac:dyDescent="0.25">
      <c r="A180" s="140" t="s">
        <v>11</v>
      </c>
      <c r="B180" s="140" t="s">
        <v>27</v>
      </c>
      <c r="C180" s="140" t="s">
        <v>190</v>
      </c>
      <c r="D180" s="140" t="s">
        <v>185</v>
      </c>
      <c r="E180" s="140" t="s">
        <v>58</v>
      </c>
      <c r="F180" s="151">
        <f>IF(E180="Recycled Water (Potable) Treatment",INDEX('Default Values'!$A$20:$M$43,MATCH(E180&amp;" - "&amp;A180,'Default Values'!$B$20:$B$43,0),MATCH(B180,'Default Values'!A$20:M$20,0)),INDEX('Default Values'!$A$20:$M$43,MATCH(E180,'Default Values'!$B$20:$B$43,0),MATCH(B180,'Default Values'!A$20:M$20,0)))</f>
        <v>2603.4250000000002</v>
      </c>
    </row>
    <row r="181" spans="1:6" x14ac:dyDescent="0.25">
      <c r="A181" s="140" t="s">
        <v>11</v>
      </c>
      <c r="B181" s="140" t="s">
        <v>94</v>
      </c>
      <c r="C181" s="140" t="s">
        <v>51</v>
      </c>
      <c r="D181" s="140" t="s">
        <v>186</v>
      </c>
      <c r="E181" s="140" t="s">
        <v>53</v>
      </c>
      <c r="F181" s="151">
        <f>IF(E181="Recycled Water (Potable) Treatment",INDEX('Default Values'!$A$20:$M$43,MATCH(E181&amp;" - "&amp;A181,'Default Values'!$B$20:$B$43,0),MATCH(B181,'Default Values'!A$20:M$20,0)),INDEX('Default Values'!$A$20:$M$43,MATCH(E181,'Default Values'!$B$20:$B$43,0),MATCH(B181,'Default Values'!A$20:M$20,0)))</f>
        <v>1406.5176324166666</v>
      </c>
    </row>
    <row r="182" spans="1:6" x14ac:dyDescent="0.25">
      <c r="A182" s="140" t="s">
        <v>11</v>
      </c>
      <c r="B182" s="140" t="s">
        <v>94</v>
      </c>
      <c r="C182" s="140" t="s">
        <v>45</v>
      </c>
      <c r="D182" s="140" t="s">
        <v>186</v>
      </c>
      <c r="E182" s="140" t="s">
        <v>47</v>
      </c>
      <c r="F182" s="151">
        <f>IF(E182="Recycled Water (Potable) Treatment",INDEX('Default Values'!$A$20:$M$43,MATCH(E182&amp;" - "&amp;A182,'Default Values'!$B$20:$B$43,0),MATCH(B182,'Default Values'!A$20:M$20,0)),INDEX('Default Values'!$A$20:$M$43,MATCH(E182,'Default Values'!$B$20:$B$43,0),MATCH(B182,'Default Values'!A$20:M$20,0)))</f>
        <v>4497.0939628571423</v>
      </c>
    </row>
    <row r="183" spans="1:6" x14ac:dyDescent="0.25">
      <c r="A183" s="140" t="s">
        <v>11</v>
      </c>
      <c r="B183" s="140" t="s">
        <v>94</v>
      </c>
      <c r="C183" s="140" t="s">
        <v>88</v>
      </c>
      <c r="D183" s="140" t="s">
        <v>186</v>
      </c>
      <c r="E183" s="140" t="s">
        <v>126</v>
      </c>
      <c r="F183" s="151">
        <f>IF(E183="Recycled Water (Potable) Treatment",INDEX('Default Values'!$A$20:$M$43,MATCH(E183&amp;" - "&amp;A183,'Default Values'!$B$20:$B$43,0),MATCH(B183,'Default Values'!A$20:M$20,0)),INDEX('Default Values'!$A$20:$M$43,MATCH(E183,'Default Values'!$B$20:$B$43,0),MATCH(B183,'Default Values'!A$20:M$20,0)))</f>
        <v>606.83150950000004</v>
      </c>
    </row>
    <row r="184" spans="1:6" x14ac:dyDescent="0.25">
      <c r="A184" s="140" t="s">
        <v>11</v>
      </c>
      <c r="B184" s="140" t="s">
        <v>94</v>
      </c>
      <c r="C184" s="140" t="s">
        <v>89</v>
      </c>
      <c r="D184" s="140" t="s">
        <v>186</v>
      </c>
      <c r="E184" s="140" t="s">
        <v>128</v>
      </c>
      <c r="F184" s="151">
        <f>IF(E184="Recycled Water (Potable) Treatment",INDEX('Default Values'!$A$20:$M$43,MATCH(E184&amp;" - "&amp;A184,'Default Values'!$B$20:$B$43,0),MATCH(B184,'Default Values'!A$20:M$20,0)),INDEX('Default Values'!$A$20:$M$43,MATCH(E184,'Default Values'!$B$20:$B$43,0),MATCH(B184,'Default Values'!A$20:M$20,0)))</f>
        <v>1066.2033503</v>
      </c>
    </row>
    <row r="185" spans="1:6" x14ac:dyDescent="0.25">
      <c r="A185" s="140" t="s">
        <v>11</v>
      </c>
      <c r="B185" s="140" t="s">
        <v>18</v>
      </c>
      <c r="C185" s="140" t="s">
        <v>191</v>
      </c>
      <c r="D185" s="140" t="s">
        <v>187</v>
      </c>
      <c r="E185" s="140" t="s">
        <v>125</v>
      </c>
      <c r="F185" s="151">
        <f>IF(E185="Recycled Water (Potable) Treatment",INDEX('Default Values'!$A$20:$M$43,MATCH(E185&amp;" - "&amp;A185,'Default Values'!$B$20:$B$43,0),MATCH(B185,'Default Values'!A$20:M$20,0)),INDEX('Default Values'!$A$20:$M$43,MATCH(E185,'Default Values'!$B$20:$B$43,0),MATCH(B185,'Default Values'!A$20:M$20,0)))</f>
        <v>143.86321650000002</v>
      </c>
    </row>
    <row r="186" spans="1:6" x14ac:dyDescent="0.25">
      <c r="A186" s="140" t="s">
        <v>11</v>
      </c>
      <c r="B186" s="140" t="s">
        <v>18</v>
      </c>
      <c r="C186" s="140" t="s">
        <v>51</v>
      </c>
      <c r="D186" s="140" t="s">
        <v>187</v>
      </c>
      <c r="E186" s="140" t="s">
        <v>125</v>
      </c>
      <c r="F186" s="151">
        <f>IF(E186="Recycled Water (Potable) Treatment",INDEX('Default Values'!$A$20:$M$43,MATCH(E186&amp;" - "&amp;A186,'Default Values'!$B$20:$B$43,0),MATCH(B186,'Default Values'!A$20:M$20,0)),INDEX('Default Values'!$A$20:$M$43,MATCH(E186,'Default Values'!$B$20:$B$43,0),MATCH(B186,'Default Values'!A$20:M$20,0)))</f>
        <v>143.86321650000002</v>
      </c>
    </row>
    <row r="187" spans="1:6" x14ac:dyDescent="0.25">
      <c r="A187" s="140" t="s">
        <v>11</v>
      </c>
      <c r="B187" s="140" t="s">
        <v>18</v>
      </c>
      <c r="C187" s="140" t="s">
        <v>45</v>
      </c>
      <c r="D187" s="140" t="s">
        <v>187</v>
      </c>
      <c r="E187" s="140" t="s">
        <v>125</v>
      </c>
      <c r="F187" s="151">
        <f>IF(E187="Recycled Water (Potable) Treatment",INDEX('Default Values'!$A$20:$M$43,MATCH(E187&amp;" - "&amp;A187,'Default Values'!$B$20:$B$43,0),MATCH(B187,'Default Values'!A$20:M$20,0)),INDEX('Default Values'!$A$20:$M$43,MATCH(E187,'Default Values'!$B$20:$B$43,0),MATCH(B187,'Default Values'!A$20:M$20,0)))</f>
        <v>143.86321650000002</v>
      </c>
    </row>
    <row r="188" spans="1:6" x14ac:dyDescent="0.25">
      <c r="A188" s="140" t="s">
        <v>11</v>
      </c>
      <c r="B188" s="140" t="s">
        <v>18</v>
      </c>
      <c r="C188" s="140" t="s">
        <v>36</v>
      </c>
      <c r="D188" s="140" t="s">
        <v>187</v>
      </c>
      <c r="E188" s="140" t="s">
        <v>125</v>
      </c>
      <c r="F188" s="151">
        <f>IF(E188="Recycled Water (Potable) Treatment",INDEX('Default Values'!$A$20:$M$43,MATCH(E188&amp;" - "&amp;A188,'Default Values'!$B$20:$B$43,0),MATCH(B188,'Default Values'!A$20:M$20,0)),INDEX('Default Values'!$A$20:$M$43,MATCH(E188,'Default Values'!$B$20:$B$43,0),MATCH(B188,'Default Values'!A$20:M$20,0)))</f>
        <v>143.86321650000002</v>
      </c>
    </row>
    <row r="189" spans="1:6" x14ac:dyDescent="0.25">
      <c r="A189" s="140" t="s">
        <v>11</v>
      </c>
      <c r="B189" s="140" t="s">
        <v>18</v>
      </c>
      <c r="C189" s="140" t="s">
        <v>189</v>
      </c>
      <c r="D189" s="140" t="s">
        <v>187</v>
      </c>
      <c r="E189" s="140" t="s">
        <v>125</v>
      </c>
      <c r="F189" s="151">
        <f>IF(E189="Recycled Water (Potable) Treatment",INDEX('Default Values'!$A$20:$M$43,MATCH(E189&amp;" - "&amp;A189,'Default Values'!$B$20:$B$43,0),MATCH(B189,'Default Values'!A$20:M$20,0)),INDEX('Default Values'!$A$20:$M$43,MATCH(E189,'Default Values'!$B$20:$B$43,0),MATCH(B189,'Default Values'!A$20:M$20,0)))</f>
        <v>143.86321650000002</v>
      </c>
    </row>
    <row r="190" spans="1:6" x14ac:dyDescent="0.25">
      <c r="A190" s="140" t="s">
        <v>11</v>
      </c>
      <c r="B190" s="140" t="s">
        <v>18</v>
      </c>
      <c r="C190" s="140" t="s">
        <v>88</v>
      </c>
      <c r="D190" s="140" t="s">
        <v>187</v>
      </c>
      <c r="E190" s="140" t="s">
        <v>125</v>
      </c>
      <c r="F190" s="151">
        <f>IF(E190="Recycled Water (Potable) Treatment",INDEX('Default Values'!$A$20:$M$43,MATCH(E190&amp;" - "&amp;A190,'Default Values'!$B$20:$B$43,0),MATCH(B190,'Default Values'!A$20:M$20,0)),INDEX('Default Values'!$A$20:$M$43,MATCH(E190,'Default Values'!$B$20:$B$43,0),MATCH(B190,'Default Values'!A$20:M$20,0)))</f>
        <v>143.86321650000002</v>
      </c>
    </row>
    <row r="191" spans="1:6" x14ac:dyDescent="0.25">
      <c r="A191" s="140" t="s">
        <v>11</v>
      </c>
      <c r="B191" s="140" t="s">
        <v>18</v>
      </c>
      <c r="C191" s="140" t="s">
        <v>89</v>
      </c>
      <c r="D191" s="140" t="s">
        <v>187</v>
      </c>
      <c r="E191" s="140" t="s">
        <v>125</v>
      </c>
      <c r="F191" s="151">
        <f>IF(E191="Recycled Water (Potable) Treatment",INDEX('Default Values'!$A$20:$M$43,MATCH(E191&amp;" - "&amp;A191,'Default Values'!$B$20:$B$43,0),MATCH(B191,'Default Values'!A$20:M$20,0)),INDEX('Default Values'!$A$20:$M$43,MATCH(E191,'Default Values'!$B$20:$B$43,0),MATCH(B191,'Default Values'!A$20:M$20,0)))</f>
        <v>143.86321650000002</v>
      </c>
    </row>
    <row r="192" spans="1:6" x14ac:dyDescent="0.25">
      <c r="A192" s="140" t="s">
        <v>11</v>
      </c>
      <c r="B192" s="140" t="s">
        <v>18</v>
      </c>
      <c r="C192" s="140" t="s">
        <v>190</v>
      </c>
      <c r="D192" s="140" t="s">
        <v>187</v>
      </c>
      <c r="E192" s="140" t="s">
        <v>125</v>
      </c>
      <c r="F192" s="151">
        <f>IF(E192="Recycled Water (Potable) Treatment",INDEX('Default Values'!$A$20:$M$43,MATCH(E192&amp;" - "&amp;A192,'Default Values'!$B$20:$B$43,0),MATCH(B192,'Default Values'!A$20:M$20,0)),INDEX('Default Values'!$A$20:$M$43,MATCH(E192,'Default Values'!$B$20:$B$43,0),MATCH(B192,'Default Values'!A$20:M$20,0)))</f>
        <v>143.86321650000002</v>
      </c>
    </row>
    <row r="193" spans="1:6" x14ac:dyDescent="0.25">
      <c r="A193" s="140" t="s">
        <v>11</v>
      </c>
      <c r="B193" s="140" t="s">
        <v>19</v>
      </c>
      <c r="C193" s="140" t="s">
        <v>19</v>
      </c>
      <c r="D193" s="140" t="s">
        <v>187</v>
      </c>
      <c r="E193" s="140" t="s">
        <v>125</v>
      </c>
      <c r="F193" s="151">
        <f>IF(E193="Recycled Water (Potable) Treatment",INDEX('Default Values'!$A$20:$M$43,MATCH(E193&amp;" - "&amp;A193,'Default Values'!$B$20:$B$43,0),MATCH(B193,'Default Values'!A$20:M$20,0)),INDEX('Default Values'!$A$20:$M$43,MATCH(E193,'Default Values'!$B$20:$B$43,0),MATCH(B193,'Default Values'!A$20:M$20,0)))</f>
        <v>487.63602149999997</v>
      </c>
    </row>
    <row r="194" spans="1:6" x14ac:dyDescent="0.25">
      <c r="A194" s="140" t="s">
        <v>11</v>
      </c>
      <c r="B194" s="140" t="s">
        <v>19</v>
      </c>
      <c r="C194" s="140" t="s">
        <v>51</v>
      </c>
      <c r="D194" s="140" t="s">
        <v>187</v>
      </c>
      <c r="E194" s="140" t="s">
        <v>125</v>
      </c>
      <c r="F194" s="151">
        <f>IF(E194="Recycled Water (Potable) Treatment",INDEX('Default Values'!$A$20:$M$43,MATCH(E194&amp;" - "&amp;A194,'Default Values'!$B$20:$B$43,0),MATCH(B194,'Default Values'!A$20:M$20,0)),INDEX('Default Values'!$A$20:$M$43,MATCH(E194,'Default Values'!$B$20:$B$43,0),MATCH(B194,'Default Values'!A$20:M$20,0)))</f>
        <v>487.63602149999997</v>
      </c>
    </row>
    <row r="195" spans="1:6" x14ac:dyDescent="0.25">
      <c r="A195" s="140" t="s">
        <v>11</v>
      </c>
      <c r="B195" s="140" t="s">
        <v>19</v>
      </c>
      <c r="C195" s="140" t="s">
        <v>45</v>
      </c>
      <c r="D195" s="140" t="s">
        <v>187</v>
      </c>
      <c r="E195" s="140" t="s">
        <v>125</v>
      </c>
      <c r="F195" s="151">
        <f>IF(E195="Recycled Water (Potable) Treatment",INDEX('Default Values'!$A$20:$M$43,MATCH(E195&amp;" - "&amp;A195,'Default Values'!$B$20:$B$43,0),MATCH(B195,'Default Values'!A$20:M$20,0)),INDEX('Default Values'!$A$20:$M$43,MATCH(E195,'Default Values'!$B$20:$B$43,0),MATCH(B195,'Default Values'!A$20:M$20,0)))</f>
        <v>487.63602149999997</v>
      </c>
    </row>
    <row r="196" spans="1:6" x14ac:dyDescent="0.25">
      <c r="A196" s="140" t="s">
        <v>11</v>
      </c>
      <c r="B196" s="140" t="s">
        <v>19</v>
      </c>
      <c r="C196" s="140" t="s">
        <v>36</v>
      </c>
      <c r="D196" s="140" t="s">
        <v>187</v>
      </c>
      <c r="E196" s="140" t="s">
        <v>125</v>
      </c>
      <c r="F196" s="151">
        <f>IF(E196="Recycled Water (Potable) Treatment",INDEX('Default Values'!$A$20:$M$43,MATCH(E196&amp;" - "&amp;A196,'Default Values'!$B$20:$B$43,0),MATCH(B196,'Default Values'!A$20:M$20,0)),INDEX('Default Values'!$A$20:$M$43,MATCH(E196,'Default Values'!$B$20:$B$43,0),MATCH(B196,'Default Values'!A$20:M$20,0)))</f>
        <v>487.63602149999997</v>
      </c>
    </row>
    <row r="197" spans="1:6" x14ac:dyDescent="0.25">
      <c r="A197" s="140" t="s">
        <v>11</v>
      </c>
      <c r="B197" s="140" t="s">
        <v>19</v>
      </c>
      <c r="C197" s="140" t="s">
        <v>189</v>
      </c>
      <c r="D197" s="140" t="s">
        <v>187</v>
      </c>
      <c r="E197" s="140" t="s">
        <v>125</v>
      </c>
      <c r="F197" s="151">
        <f>IF(E197="Recycled Water (Potable) Treatment",INDEX('Default Values'!$A$20:$M$43,MATCH(E197&amp;" - "&amp;A197,'Default Values'!$B$20:$B$43,0),MATCH(B197,'Default Values'!A$20:M$20,0)),INDEX('Default Values'!$A$20:$M$43,MATCH(E197,'Default Values'!$B$20:$B$43,0),MATCH(B197,'Default Values'!A$20:M$20,0)))</f>
        <v>487.63602149999997</v>
      </c>
    </row>
    <row r="198" spans="1:6" x14ac:dyDescent="0.25">
      <c r="A198" s="140" t="s">
        <v>11</v>
      </c>
      <c r="B198" s="140" t="s">
        <v>19</v>
      </c>
      <c r="C198" s="140" t="s">
        <v>88</v>
      </c>
      <c r="D198" s="140" t="s">
        <v>187</v>
      </c>
      <c r="E198" s="140" t="s">
        <v>125</v>
      </c>
      <c r="F198" s="151">
        <f>IF(E198="Recycled Water (Potable) Treatment",INDEX('Default Values'!$A$20:$M$43,MATCH(E198&amp;" - "&amp;A198,'Default Values'!$B$20:$B$43,0),MATCH(B198,'Default Values'!A$20:M$20,0)),INDEX('Default Values'!$A$20:$M$43,MATCH(E198,'Default Values'!$B$20:$B$43,0),MATCH(B198,'Default Values'!A$20:M$20,0)))</f>
        <v>487.63602149999997</v>
      </c>
    </row>
    <row r="199" spans="1:6" x14ac:dyDescent="0.25">
      <c r="A199" s="140" t="s">
        <v>11</v>
      </c>
      <c r="B199" s="140" t="s">
        <v>19</v>
      </c>
      <c r="C199" s="140" t="s">
        <v>89</v>
      </c>
      <c r="D199" s="140" t="s">
        <v>187</v>
      </c>
      <c r="E199" s="140" t="s">
        <v>125</v>
      </c>
      <c r="F199" s="151">
        <f>IF(E199="Recycled Water (Potable) Treatment",INDEX('Default Values'!$A$20:$M$43,MATCH(E199&amp;" - "&amp;A199,'Default Values'!$B$20:$B$43,0),MATCH(B199,'Default Values'!A$20:M$20,0)),INDEX('Default Values'!$A$20:$M$43,MATCH(E199,'Default Values'!$B$20:$B$43,0),MATCH(B199,'Default Values'!A$20:M$20,0)))</f>
        <v>487.63602149999997</v>
      </c>
    </row>
    <row r="200" spans="1:6" x14ac:dyDescent="0.25">
      <c r="A200" s="140" t="s">
        <v>11</v>
      </c>
      <c r="B200" s="140" t="s">
        <v>19</v>
      </c>
      <c r="C200" s="140" t="s">
        <v>190</v>
      </c>
      <c r="D200" s="140" t="s">
        <v>187</v>
      </c>
      <c r="E200" s="140" t="s">
        <v>125</v>
      </c>
      <c r="F200" s="151">
        <f>IF(E200="Recycled Water (Potable) Treatment",INDEX('Default Values'!$A$20:$M$43,MATCH(E200&amp;" - "&amp;A200,'Default Values'!$B$20:$B$43,0),MATCH(B200,'Default Values'!A$20:M$20,0)),INDEX('Default Values'!$A$20:$M$43,MATCH(E200,'Default Values'!$B$20:$B$43,0),MATCH(B200,'Default Values'!A$20:M$20,0)))</f>
        <v>487.63602149999997</v>
      </c>
    </row>
    <row r="201" spans="1:6" x14ac:dyDescent="0.25">
      <c r="A201" s="140" t="s">
        <v>11</v>
      </c>
      <c r="B201" s="140" t="s">
        <v>20</v>
      </c>
      <c r="C201" s="140" t="s">
        <v>191</v>
      </c>
      <c r="D201" s="140" t="s">
        <v>187</v>
      </c>
      <c r="E201" s="140" t="s">
        <v>125</v>
      </c>
      <c r="F201" s="151">
        <f>IF(E201="Recycled Water (Potable) Treatment",INDEX('Default Values'!$A$20:$M$43,MATCH(E201&amp;" - "&amp;A201,'Default Values'!$B$20:$B$43,0),MATCH(B201,'Default Values'!A$20:M$20,0)),INDEX('Default Values'!$A$20:$M$43,MATCH(E201,'Default Values'!$B$20:$B$43,0),MATCH(B201,'Default Values'!A$20:M$20,0)))</f>
        <v>143.86321650000002</v>
      </c>
    </row>
    <row r="202" spans="1:6" x14ac:dyDescent="0.25">
      <c r="A202" s="140" t="s">
        <v>11</v>
      </c>
      <c r="B202" s="140" t="s">
        <v>20</v>
      </c>
      <c r="C202" s="140" t="s">
        <v>51</v>
      </c>
      <c r="D202" s="140" t="s">
        <v>187</v>
      </c>
      <c r="E202" s="140" t="s">
        <v>125</v>
      </c>
      <c r="F202" s="151">
        <f>IF(E202="Recycled Water (Potable) Treatment",INDEX('Default Values'!$A$20:$M$43,MATCH(E202&amp;" - "&amp;A202,'Default Values'!$B$20:$B$43,0),MATCH(B202,'Default Values'!A$20:M$20,0)),INDEX('Default Values'!$A$20:$M$43,MATCH(E202,'Default Values'!$B$20:$B$43,0),MATCH(B202,'Default Values'!A$20:M$20,0)))</f>
        <v>143.86321650000002</v>
      </c>
    </row>
    <row r="203" spans="1:6" x14ac:dyDescent="0.25">
      <c r="A203" s="140" t="s">
        <v>11</v>
      </c>
      <c r="B203" s="140" t="s">
        <v>20</v>
      </c>
      <c r="C203" s="140" t="s">
        <v>45</v>
      </c>
      <c r="D203" s="140" t="s">
        <v>187</v>
      </c>
      <c r="E203" s="140" t="s">
        <v>125</v>
      </c>
      <c r="F203" s="151">
        <f>IF(E203="Recycled Water (Potable) Treatment",INDEX('Default Values'!$A$20:$M$43,MATCH(E203&amp;" - "&amp;A203,'Default Values'!$B$20:$B$43,0),MATCH(B203,'Default Values'!A$20:M$20,0)),INDEX('Default Values'!$A$20:$M$43,MATCH(E203,'Default Values'!$B$20:$B$43,0),MATCH(B203,'Default Values'!A$20:M$20,0)))</f>
        <v>143.86321650000002</v>
      </c>
    </row>
    <row r="204" spans="1:6" x14ac:dyDescent="0.25">
      <c r="A204" s="140" t="s">
        <v>11</v>
      </c>
      <c r="B204" s="140" t="s">
        <v>20</v>
      </c>
      <c r="C204" s="140" t="s">
        <v>36</v>
      </c>
      <c r="D204" s="140" t="s">
        <v>187</v>
      </c>
      <c r="E204" s="140" t="s">
        <v>125</v>
      </c>
      <c r="F204" s="151">
        <f>IF(E204="Recycled Water (Potable) Treatment",INDEX('Default Values'!$A$20:$M$43,MATCH(E204&amp;" - "&amp;A204,'Default Values'!$B$20:$B$43,0),MATCH(B204,'Default Values'!A$20:M$20,0)),INDEX('Default Values'!$A$20:$M$43,MATCH(E204,'Default Values'!$B$20:$B$43,0),MATCH(B204,'Default Values'!A$20:M$20,0)))</f>
        <v>143.86321650000002</v>
      </c>
    </row>
    <row r="205" spans="1:6" x14ac:dyDescent="0.25">
      <c r="A205" s="140" t="s">
        <v>11</v>
      </c>
      <c r="B205" s="140" t="s">
        <v>20</v>
      </c>
      <c r="C205" s="140" t="s">
        <v>189</v>
      </c>
      <c r="D205" s="140" t="s">
        <v>187</v>
      </c>
      <c r="E205" s="140" t="s">
        <v>125</v>
      </c>
      <c r="F205" s="151">
        <f>IF(E205="Recycled Water (Potable) Treatment",INDEX('Default Values'!$A$20:$M$43,MATCH(E205&amp;" - "&amp;A205,'Default Values'!$B$20:$B$43,0),MATCH(B205,'Default Values'!A$20:M$20,0)),INDEX('Default Values'!$A$20:$M$43,MATCH(E205,'Default Values'!$B$20:$B$43,0),MATCH(B205,'Default Values'!A$20:M$20,0)))</f>
        <v>143.86321650000002</v>
      </c>
    </row>
    <row r="206" spans="1:6" x14ac:dyDescent="0.25">
      <c r="A206" s="140" t="s">
        <v>11</v>
      </c>
      <c r="B206" s="140" t="s">
        <v>20</v>
      </c>
      <c r="C206" s="140" t="s">
        <v>88</v>
      </c>
      <c r="D206" s="140" t="s">
        <v>187</v>
      </c>
      <c r="E206" s="140" t="s">
        <v>125</v>
      </c>
      <c r="F206" s="151">
        <f>IF(E206="Recycled Water (Potable) Treatment",INDEX('Default Values'!$A$20:$M$43,MATCH(E206&amp;" - "&amp;A206,'Default Values'!$B$20:$B$43,0),MATCH(B206,'Default Values'!A$20:M$20,0)),INDEX('Default Values'!$A$20:$M$43,MATCH(E206,'Default Values'!$B$20:$B$43,0),MATCH(B206,'Default Values'!A$20:M$20,0)))</f>
        <v>143.86321650000002</v>
      </c>
    </row>
    <row r="207" spans="1:6" x14ac:dyDescent="0.25">
      <c r="A207" s="140" t="s">
        <v>11</v>
      </c>
      <c r="B207" s="140" t="s">
        <v>20</v>
      </c>
      <c r="C207" s="140" t="s">
        <v>89</v>
      </c>
      <c r="D207" s="140" t="s">
        <v>187</v>
      </c>
      <c r="E207" s="140" t="s">
        <v>125</v>
      </c>
      <c r="F207" s="151">
        <f>IF(E207="Recycled Water (Potable) Treatment",INDEX('Default Values'!$A$20:$M$43,MATCH(E207&amp;" - "&amp;A207,'Default Values'!$B$20:$B$43,0),MATCH(B207,'Default Values'!A$20:M$20,0)),INDEX('Default Values'!$A$20:$M$43,MATCH(E207,'Default Values'!$B$20:$B$43,0),MATCH(B207,'Default Values'!A$20:M$20,0)))</f>
        <v>143.86321650000002</v>
      </c>
    </row>
    <row r="208" spans="1:6" x14ac:dyDescent="0.25">
      <c r="A208" s="140" t="s">
        <v>11</v>
      </c>
      <c r="B208" s="140" t="s">
        <v>20</v>
      </c>
      <c r="C208" s="140" t="s">
        <v>188</v>
      </c>
      <c r="D208" s="140" t="s">
        <v>187</v>
      </c>
      <c r="E208" s="140" t="s">
        <v>125</v>
      </c>
      <c r="F208" s="151">
        <f>IF(E208="Recycled Water (Potable) Treatment",INDEX('Default Values'!$A$20:$M$43,MATCH(E208&amp;" - "&amp;A208,'Default Values'!$B$20:$B$43,0),MATCH(B208,'Default Values'!A$20:M$20,0)),INDEX('Default Values'!$A$20:$M$43,MATCH(E208,'Default Values'!$B$20:$B$43,0),MATCH(B208,'Default Values'!A$20:M$20,0)))</f>
        <v>143.86321650000002</v>
      </c>
    </row>
    <row r="209" spans="1:6" x14ac:dyDescent="0.25">
      <c r="A209" s="140" t="s">
        <v>11</v>
      </c>
      <c r="B209" s="140" t="s">
        <v>21</v>
      </c>
      <c r="C209" s="140" t="s">
        <v>51</v>
      </c>
      <c r="D209" s="140" t="s">
        <v>187</v>
      </c>
      <c r="E209" s="140" t="s">
        <v>125</v>
      </c>
      <c r="F209" s="151">
        <f>IF(E209="Recycled Water (Potable) Treatment",INDEX('Default Values'!$A$20:$M$43,MATCH(E209&amp;" - "&amp;A209,'Default Values'!$B$20:$B$43,0),MATCH(B209,'Default Values'!A$20:M$20,0)),INDEX('Default Values'!$A$20:$M$43,MATCH(E209,'Default Values'!$B$20:$B$43,0),MATCH(B209,'Default Values'!A$20:M$20,0)))</f>
        <v>143.86321650000002</v>
      </c>
    </row>
    <row r="210" spans="1:6" x14ac:dyDescent="0.25">
      <c r="A210" s="140" t="s">
        <v>11</v>
      </c>
      <c r="B210" s="140" t="s">
        <v>21</v>
      </c>
      <c r="C210" s="140" t="s">
        <v>45</v>
      </c>
      <c r="D210" s="140" t="s">
        <v>187</v>
      </c>
      <c r="E210" s="140" t="s">
        <v>125</v>
      </c>
      <c r="F210" s="151">
        <f>IF(E210="Recycled Water (Potable) Treatment",INDEX('Default Values'!$A$20:$M$43,MATCH(E210&amp;" - "&amp;A210,'Default Values'!$B$20:$B$43,0),MATCH(B210,'Default Values'!A$20:M$20,0)),INDEX('Default Values'!$A$20:$M$43,MATCH(E210,'Default Values'!$B$20:$B$43,0),MATCH(B210,'Default Values'!A$20:M$20,0)))</f>
        <v>143.86321650000002</v>
      </c>
    </row>
    <row r="211" spans="1:6" x14ac:dyDescent="0.25">
      <c r="A211" s="140" t="s">
        <v>11</v>
      </c>
      <c r="B211" s="140" t="s">
        <v>21</v>
      </c>
      <c r="C211" s="140" t="s">
        <v>36</v>
      </c>
      <c r="D211" s="140" t="s">
        <v>187</v>
      </c>
      <c r="E211" s="140" t="s">
        <v>125</v>
      </c>
      <c r="F211" s="151">
        <f>IF(E211="Recycled Water (Potable) Treatment",INDEX('Default Values'!$A$20:$M$43,MATCH(E211&amp;" - "&amp;A211,'Default Values'!$B$20:$B$43,0),MATCH(B211,'Default Values'!A$20:M$20,0)),INDEX('Default Values'!$A$20:$M$43,MATCH(E211,'Default Values'!$B$20:$B$43,0),MATCH(B211,'Default Values'!A$20:M$20,0)))</f>
        <v>143.86321650000002</v>
      </c>
    </row>
    <row r="212" spans="1:6" x14ac:dyDescent="0.25">
      <c r="A212" s="140" t="s">
        <v>11</v>
      </c>
      <c r="B212" s="140" t="s">
        <v>21</v>
      </c>
      <c r="C212" s="140" t="s">
        <v>189</v>
      </c>
      <c r="D212" s="140" t="s">
        <v>187</v>
      </c>
      <c r="E212" s="140" t="s">
        <v>125</v>
      </c>
      <c r="F212" s="151">
        <f>IF(E212="Recycled Water (Potable) Treatment",INDEX('Default Values'!$A$20:$M$43,MATCH(E212&amp;" - "&amp;A212,'Default Values'!$B$20:$B$43,0),MATCH(B212,'Default Values'!A$20:M$20,0)),INDEX('Default Values'!$A$20:$M$43,MATCH(E212,'Default Values'!$B$20:$B$43,0),MATCH(B212,'Default Values'!A$20:M$20,0)))</f>
        <v>143.86321650000002</v>
      </c>
    </row>
    <row r="213" spans="1:6" x14ac:dyDescent="0.25">
      <c r="A213" s="140" t="s">
        <v>11</v>
      </c>
      <c r="B213" s="140" t="s">
        <v>21</v>
      </c>
      <c r="C213" s="140" t="s">
        <v>88</v>
      </c>
      <c r="D213" s="140" t="s">
        <v>187</v>
      </c>
      <c r="E213" s="140" t="s">
        <v>125</v>
      </c>
      <c r="F213" s="151">
        <f>IF(E213="Recycled Water (Potable) Treatment",INDEX('Default Values'!$A$20:$M$43,MATCH(E213&amp;" - "&amp;A213,'Default Values'!$B$20:$B$43,0),MATCH(B213,'Default Values'!A$20:M$20,0)),INDEX('Default Values'!$A$20:$M$43,MATCH(E213,'Default Values'!$B$20:$B$43,0),MATCH(B213,'Default Values'!A$20:M$20,0)))</f>
        <v>143.86321650000002</v>
      </c>
    </row>
    <row r="214" spans="1:6" x14ac:dyDescent="0.25">
      <c r="A214" s="140" t="s">
        <v>11</v>
      </c>
      <c r="B214" s="140" t="s">
        <v>21</v>
      </c>
      <c r="C214" s="140" t="s">
        <v>89</v>
      </c>
      <c r="D214" s="140" t="s">
        <v>187</v>
      </c>
      <c r="E214" s="140" t="s">
        <v>125</v>
      </c>
      <c r="F214" s="151">
        <f>IF(E214="Recycled Water (Potable) Treatment",INDEX('Default Values'!$A$20:$M$43,MATCH(E214&amp;" - "&amp;A214,'Default Values'!$B$20:$B$43,0),MATCH(B214,'Default Values'!A$20:M$20,0)),INDEX('Default Values'!$A$20:$M$43,MATCH(E214,'Default Values'!$B$20:$B$43,0),MATCH(B214,'Default Values'!A$20:M$20,0)))</f>
        <v>143.86321650000002</v>
      </c>
    </row>
    <row r="215" spans="1:6" x14ac:dyDescent="0.25">
      <c r="A215" s="140" t="s">
        <v>11</v>
      </c>
      <c r="B215" s="140" t="s">
        <v>22</v>
      </c>
      <c r="C215" s="140" t="s">
        <v>191</v>
      </c>
      <c r="D215" s="140" t="s">
        <v>187</v>
      </c>
      <c r="E215" s="140" t="s">
        <v>125</v>
      </c>
      <c r="F215" s="151">
        <f>IF(E215="Recycled Water (Potable) Treatment",INDEX('Default Values'!$A$20:$M$43,MATCH(E215&amp;" - "&amp;A215,'Default Values'!$B$20:$B$43,0),MATCH(B215,'Default Values'!A$20:M$20,0)),INDEX('Default Values'!$A$20:$M$43,MATCH(E215,'Default Values'!$B$20:$B$43,0),MATCH(B215,'Default Values'!A$20:M$20,0)))</f>
        <v>19.14374625</v>
      </c>
    </row>
    <row r="216" spans="1:6" x14ac:dyDescent="0.25">
      <c r="A216" s="140" t="s">
        <v>11</v>
      </c>
      <c r="B216" s="140" t="s">
        <v>22</v>
      </c>
      <c r="C216" s="140" t="s">
        <v>51</v>
      </c>
      <c r="D216" s="140" t="s">
        <v>187</v>
      </c>
      <c r="E216" s="140" t="s">
        <v>125</v>
      </c>
      <c r="F216" s="151">
        <f>IF(E216="Recycled Water (Potable) Treatment",INDEX('Default Values'!$A$20:$M$43,MATCH(E216&amp;" - "&amp;A216,'Default Values'!$B$20:$B$43,0),MATCH(B216,'Default Values'!A$20:M$20,0)),INDEX('Default Values'!$A$20:$M$43,MATCH(E216,'Default Values'!$B$20:$B$43,0),MATCH(B216,'Default Values'!A$20:M$20,0)))</f>
        <v>19.14374625</v>
      </c>
    </row>
    <row r="217" spans="1:6" x14ac:dyDescent="0.25">
      <c r="A217" s="140" t="s">
        <v>11</v>
      </c>
      <c r="B217" s="140" t="s">
        <v>22</v>
      </c>
      <c r="C217" s="140" t="s">
        <v>45</v>
      </c>
      <c r="D217" s="140" t="s">
        <v>187</v>
      </c>
      <c r="E217" s="140" t="s">
        <v>125</v>
      </c>
      <c r="F217" s="151">
        <f>IF(E217="Recycled Water (Potable) Treatment",INDEX('Default Values'!$A$20:$M$43,MATCH(E217&amp;" - "&amp;A217,'Default Values'!$B$20:$B$43,0),MATCH(B217,'Default Values'!A$20:M$20,0)),INDEX('Default Values'!$A$20:$M$43,MATCH(E217,'Default Values'!$B$20:$B$43,0),MATCH(B217,'Default Values'!A$20:M$20,0)))</f>
        <v>19.14374625</v>
      </c>
    </row>
    <row r="218" spans="1:6" x14ac:dyDescent="0.25">
      <c r="A218" s="140" t="s">
        <v>11</v>
      </c>
      <c r="B218" s="140" t="s">
        <v>22</v>
      </c>
      <c r="C218" s="140" t="s">
        <v>36</v>
      </c>
      <c r="D218" s="140" t="s">
        <v>187</v>
      </c>
      <c r="E218" s="140" t="s">
        <v>125</v>
      </c>
      <c r="F218" s="151">
        <f>IF(E218="Recycled Water (Potable) Treatment",INDEX('Default Values'!$A$20:$M$43,MATCH(E218&amp;" - "&amp;A218,'Default Values'!$B$20:$B$43,0),MATCH(B218,'Default Values'!A$20:M$20,0)),INDEX('Default Values'!$A$20:$M$43,MATCH(E218,'Default Values'!$B$20:$B$43,0),MATCH(B218,'Default Values'!A$20:M$20,0)))</f>
        <v>19.14374625</v>
      </c>
    </row>
    <row r="219" spans="1:6" x14ac:dyDescent="0.25">
      <c r="A219" s="140" t="s">
        <v>11</v>
      </c>
      <c r="B219" s="140" t="s">
        <v>22</v>
      </c>
      <c r="C219" s="140" t="s">
        <v>189</v>
      </c>
      <c r="D219" s="140" t="s">
        <v>187</v>
      </c>
      <c r="E219" s="140" t="s">
        <v>125</v>
      </c>
      <c r="F219" s="151">
        <f>IF(E219="Recycled Water (Potable) Treatment",INDEX('Default Values'!$A$20:$M$43,MATCH(E219&amp;" - "&amp;A219,'Default Values'!$B$20:$B$43,0),MATCH(B219,'Default Values'!A$20:M$20,0)),INDEX('Default Values'!$A$20:$M$43,MATCH(E219,'Default Values'!$B$20:$B$43,0),MATCH(B219,'Default Values'!A$20:M$20,0)))</f>
        <v>19.14374625</v>
      </c>
    </row>
    <row r="220" spans="1:6" x14ac:dyDescent="0.25">
      <c r="A220" s="140" t="s">
        <v>11</v>
      </c>
      <c r="B220" s="140" t="s">
        <v>22</v>
      </c>
      <c r="C220" s="140" t="s">
        <v>88</v>
      </c>
      <c r="D220" s="140" t="s">
        <v>187</v>
      </c>
      <c r="E220" s="140" t="s">
        <v>125</v>
      </c>
      <c r="F220" s="151">
        <f>IF(E220="Recycled Water (Potable) Treatment",INDEX('Default Values'!$A$20:$M$43,MATCH(E220&amp;" - "&amp;A220,'Default Values'!$B$20:$B$43,0),MATCH(B220,'Default Values'!A$20:M$20,0)),INDEX('Default Values'!$A$20:$M$43,MATCH(E220,'Default Values'!$B$20:$B$43,0),MATCH(B220,'Default Values'!A$20:M$20,0)))</f>
        <v>19.14374625</v>
      </c>
    </row>
    <row r="221" spans="1:6" x14ac:dyDescent="0.25">
      <c r="A221" s="140" t="s">
        <v>11</v>
      </c>
      <c r="B221" s="140" t="s">
        <v>22</v>
      </c>
      <c r="C221" s="140" t="s">
        <v>89</v>
      </c>
      <c r="D221" s="140" t="s">
        <v>187</v>
      </c>
      <c r="E221" s="140" t="s">
        <v>125</v>
      </c>
      <c r="F221" s="151">
        <f>IF(E221="Recycled Water (Potable) Treatment",INDEX('Default Values'!$A$20:$M$43,MATCH(E221&amp;" - "&amp;A221,'Default Values'!$B$20:$B$43,0),MATCH(B221,'Default Values'!A$20:M$20,0)),INDEX('Default Values'!$A$20:$M$43,MATCH(E221,'Default Values'!$B$20:$B$43,0),MATCH(B221,'Default Values'!A$20:M$20,0)))</f>
        <v>19.14374625</v>
      </c>
    </row>
    <row r="222" spans="1:6" x14ac:dyDescent="0.25">
      <c r="A222" s="140" t="s">
        <v>11</v>
      </c>
      <c r="B222" s="140" t="s">
        <v>22</v>
      </c>
      <c r="C222" s="140" t="s">
        <v>190</v>
      </c>
      <c r="D222" s="140" t="s">
        <v>187</v>
      </c>
      <c r="E222" s="140" t="s">
        <v>125</v>
      </c>
      <c r="F222" s="151">
        <f>IF(E222="Recycled Water (Potable) Treatment",INDEX('Default Values'!$A$20:$M$43,MATCH(E222&amp;" - "&amp;A222,'Default Values'!$B$20:$B$43,0),MATCH(B222,'Default Values'!A$20:M$20,0)),INDEX('Default Values'!$A$20:$M$43,MATCH(E222,'Default Values'!$B$20:$B$43,0),MATCH(B222,'Default Values'!A$20:M$20,0)))</f>
        <v>19.14374625</v>
      </c>
    </row>
    <row r="223" spans="1:6" x14ac:dyDescent="0.25">
      <c r="A223" s="140" t="s">
        <v>11</v>
      </c>
      <c r="B223" s="140" t="s">
        <v>22</v>
      </c>
      <c r="C223" s="140" t="s">
        <v>188</v>
      </c>
      <c r="D223" s="140" t="s">
        <v>187</v>
      </c>
      <c r="E223" s="140" t="s">
        <v>125</v>
      </c>
      <c r="F223" s="151">
        <f>IF(E223="Recycled Water (Potable) Treatment",INDEX('Default Values'!$A$20:$M$43,MATCH(E223&amp;" - "&amp;A223,'Default Values'!$B$20:$B$43,0),MATCH(B223,'Default Values'!A$20:M$20,0)),INDEX('Default Values'!$A$20:$M$43,MATCH(E223,'Default Values'!$B$20:$B$43,0),MATCH(B223,'Default Values'!A$20:M$20,0)))</f>
        <v>19.14374625</v>
      </c>
    </row>
    <row r="224" spans="1:6" x14ac:dyDescent="0.25">
      <c r="A224" s="140" t="s">
        <v>11</v>
      </c>
      <c r="B224" s="140" t="s">
        <v>23</v>
      </c>
      <c r="C224" s="140" t="s">
        <v>191</v>
      </c>
      <c r="D224" s="140" t="s">
        <v>187</v>
      </c>
      <c r="E224" s="140" t="s">
        <v>125</v>
      </c>
      <c r="F224" s="151">
        <f>IF(E224="Recycled Water (Potable) Treatment",INDEX('Default Values'!$A$20:$M$43,MATCH(E224&amp;" - "&amp;A224,'Default Values'!$B$20:$B$43,0),MATCH(B224,'Default Values'!A$20:M$20,0)),INDEX('Default Values'!$A$20:$M$43,MATCH(E224,'Default Values'!$B$20:$B$43,0),MATCH(B224,'Default Values'!A$20:M$20,0)))</f>
        <v>143.86321650000002</v>
      </c>
    </row>
    <row r="225" spans="1:6" x14ac:dyDescent="0.25">
      <c r="A225" s="140" t="s">
        <v>11</v>
      </c>
      <c r="B225" s="140" t="s">
        <v>23</v>
      </c>
      <c r="C225" s="140" t="s">
        <v>51</v>
      </c>
      <c r="D225" s="140" t="s">
        <v>187</v>
      </c>
      <c r="E225" s="140" t="s">
        <v>125</v>
      </c>
      <c r="F225" s="151">
        <f>IF(E225="Recycled Water (Potable) Treatment",INDEX('Default Values'!$A$20:$M$43,MATCH(E225&amp;" - "&amp;A225,'Default Values'!$B$20:$B$43,0),MATCH(B225,'Default Values'!A$20:M$20,0)),INDEX('Default Values'!$A$20:$M$43,MATCH(E225,'Default Values'!$B$20:$B$43,0),MATCH(B225,'Default Values'!A$20:M$20,0)))</f>
        <v>143.86321650000002</v>
      </c>
    </row>
    <row r="226" spans="1:6" x14ac:dyDescent="0.25">
      <c r="A226" s="140" t="s">
        <v>11</v>
      </c>
      <c r="B226" s="140" t="s">
        <v>23</v>
      </c>
      <c r="C226" s="140" t="s">
        <v>45</v>
      </c>
      <c r="D226" s="140" t="s">
        <v>187</v>
      </c>
      <c r="E226" s="140" t="s">
        <v>125</v>
      </c>
      <c r="F226" s="151">
        <f>IF(E226="Recycled Water (Potable) Treatment",INDEX('Default Values'!$A$20:$M$43,MATCH(E226&amp;" - "&amp;A226,'Default Values'!$B$20:$B$43,0),MATCH(B226,'Default Values'!A$20:M$20,0)),INDEX('Default Values'!$A$20:$M$43,MATCH(E226,'Default Values'!$B$20:$B$43,0),MATCH(B226,'Default Values'!A$20:M$20,0)))</f>
        <v>143.86321650000002</v>
      </c>
    </row>
    <row r="227" spans="1:6" x14ac:dyDescent="0.25">
      <c r="A227" s="140" t="s">
        <v>11</v>
      </c>
      <c r="B227" s="140" t="s">
        <v>23</v>
      </c>
      <c r="C227" s="140" t="s">
        <v>36</v>
      </c>
      <c r="D227" s="140" t="s">
        <v>187</v>
      </c>
      <c r="E227" s="140" t="s">
        <v>125</v>
      </c>
      <c r="F227" s="151">
        <f>IF(E227="Recycled Water (Potable) Treatment",INDEX('Default Values'!$A$20:$M$43,MATCH(E227&amp;" - "&amp;A227,'Default Values'!$B$20:$B$43,0),MATCH(B227,'Default Values'!A$20:M$20,0)),INDEX('Default Values'!$A$20:$M$43,MATCH(E227,'Default Values'!$B$20:$B$43,0),MATCH(B227,'Default Values'!A$20:M$20,0)))</f>
        <v>143.86321650000002</v>
      </c>
    </row>
    <row r="228" spans="1:6" x14ac:dyDescent="0.25">
      <c r="A228" s="140" t="s">
        <v>11</v>
      </c>
      <c r="B228" s="140" t="s">
        <v>23</v>
      </c>
      <c r="C228" s="140" t="s">
        <v>189</v>
      </c>
      <c r="D228" s="140" t="s">
        <v>187</v>
      </c>
      <c r="E228" s="140" t="s">
        <v>125</v>
      </c>
      <c r="F228" s="151">
        <f>IF(E228="Recycled Water (Potable) Treatment",INDEX('Default Values'!$A$20:$M$43,MATCH(E228&amp;" - "&amp;A228,'Default Values'!$B$20:$B$43,0),MATCH(B228,'Default Values'!A$20:M$20,0)),INDEX('Default Values'!$A$20:$M$43,MATCH(E228,'Default Values'!$B$20:$B$43,0),MATCH(B228,'Default Values'!A$20:M$20,0)))</f>
        <v>143.86321650000002</v>
      </c>
    </row>
    <row r="229" spans="1:6" x14ac:dyDescent="0.25">
      <c r="A229" s="140" t="s">
        <v>11</v>
      </c>
      <c r="B229" s="140" t="s">
        <v>23</v>
      </c>
      <c r="C229" s="140" t="s">
        <v>88</v>
      </c>
      <c r="D229" s="140" t="s">
        <v>187</v>
      </c>
      <c r="E229" s="140" t="s">
        <v>125</v>
      </c>
      <c r="F229" s="151">
        <f>IF(E229="Recycled Water (Potable) Treatment",INDEX('Default Values'!$A$20:$M$43,MATCH(E229&amp;" - "&amp;A229,'Default Values'!$B$20:$B$43,0),MATCH(B229,'Default Values'!A$20:M$20,0)),INDEX('Default Values'!$A$20:$M$43,MATCH(E229,'Default Values'!$B$20:$B$43,0),MATCH(B229,'Default Values'!A$20:M$20,0)))</f>
        <v>143.86321650000002</v>
      </c>
    </row>
    <row r="230" spans="1:6" x14ac:dyDescent="0.25">
      <c r="A230" s="140" t="s">
        <v>11</v>
      </c>
      <c r="B230" s="140" t="s">
        <v>23</v>
      </c>
      <c r="C230" s="140" t="s">
        <v>89</v>
      </c>
      <c r="D230" s="140" t="s">
        <v>187</v>
      </c>
      <c r="E230" s="140" t="s">
        <v>125</v>
      </c>
      <c r="F230" s="151">
        <f>IF(E230="Recycled Water (Potable) Treatment",INDEX('Default Values'!$A$20:$M$43,MATCH(E230&amp;" - "&amp;A230,'Default Values'!$B$20:$B$43,0),MATCH(B230,'Default Values'!A$20:M$20,0)),INDEX('Default Values'!$A$20:$M$43,MATCH(E230,'Default Values'!$B$20:$B$43,0),MATCH(B230,'Default Values'!A$20:M$20,0)))</f>
        <v>143.86321650000002</v>
      </c>
    </row>
    <row r="231" spans="1:6" x14ac:dyDescent="0.25">
      <c r="A231" s="140" t="s">
        <v>11</v>
      </c>
      <c r="B231" s="140" t="s">
        <v>23</v>
      </c>
      <c r="C231" s="140" t="s">
        <v>190</v>
      </c>
      <c r="D231" s="140" t="s">
        <v>187</v>
      </c>
      <c r="E231" s="140" t="s">
        <v>125</v>
      </c>
      <c r="F231" s="151">
        <f>IF(E231="Recycled Water (Potable) Treatment",INDEX('Default Values'!$A$20:$M$43,MATCH(E231&amp;" - "&amp;A231,'Default Values'!$B$20:$B$43,0),MATCH(B231,'Default Values'!A$20:M$20,0)),INDEX('Default Values'!$A$20:$M$43,MATCH(E231,'Default Values'!$B$20:$B$43,0),MATCH(B231,'Default Values'!A$20:M$20,0)))</f>
        <v>143.86321650000002</v>
      </c>
    </row>
    <row r="232" spans="1:6" x14ac:dyDescent="0.25">
      <c r="A232" s="140" t="s">
        <v>11</v>
      </c>
      <c r="B232" s="140" t="s">
        <v>23</v>
      </c>
      <c r="C232" s="140" t="s">
        <v>188</v>
      </c>
      <c r="D232" s="140" t="s">
        <v>187</v>
      </c>
      <c r="E232" s="140" t="s">
        <v>125</v>
      </c>
      <c r="F232" s="151">
        <f>IF(E232="Recycled Water (Potable) Treatment",INDEX('Default Values'!$A$20:$M$43,MATCH(E232&amp;" - "&amp;A232,'Default Values'!$B$20:$B$43,0),MATCH(B232,'Default Values'!A$20:M$20,0)),INDEX('Default Values'!$A$20:$M$43,MATCH(E232,'Default Values'!$B$20:$B$43,0),MATCH(B232,'Default Values'!A$20:M$20,0)))</f>
        <v>143.86321650000002</v>
      </c>
    </row>
    <row r="233" spans="1:6" x14ac:dyDescent="0.25">
      <c r="A233" s="140" t="s">
        <v>11</v>
      </c>
      <c r="B233" s="140" t="s">
        <v>24</v>
      </c>
      <c r="C233" s="140" t="s">
        <v>191</v>
      </c>
      <c r="D233" s="140" t="s">
        <v>187</v>
      </c>
      <c r="E233" s="140" t="s">
        <v>125</v>
      </c>
      <c r="F233" s="151">
        <f>IF(E233="Recycled Water (Potable) Treatment",INDEX('Default Values'!$A$20:$M$43,MATCH(E233&amp;" - "&amp;A233,'Default Values'!$B$20:$B$43,0),MATCH(B233,'Default Values'!A$20:M$20,0)),INDEX('Default Values'!$A$20:$M$43,MATCH(E233,'Default Values'!$B$20:$B$43,0),MATCH(B233,'Default Values'!A$20:M$20,0)))</f>
        <v>19.14374625</v>
      </c>
    </row>
    <row r="234" spans="1:6" x14ac:dyDescent="0.25">
      <c r="A234" s="140" t="s">
        <v>11</v>
      </c>
      <c r="B234" s="140" t="s">
        <v>24</v>
      </c>
      <c r="C234" s="140" t="s">
        <v>51</v>
      </c>
      <c r="D234" s="140" t="s">
        <v>187</v>
      </c>
      <c r="E234" s="140" t="s">
        <v>125</v>
      </c>
      <c r="F234" s="151">
        <f>IF(E234="Recycled Water (Potable) Treatment",INDEX('Default Values'!$A$20:$M$43,MATCH(E234&amp;" - "&amp;A234,'Default Values'!$B$20:$B$43,0),MATCH(B234,'Default Values'!A$20:M$20,0)),INDEX('Default Values'!$A$20:$M$43,MATCH(E234,'Default Values'!$B$20:$B$43,0),MATCH(B234,'Default Values'!A$20:M$20,0)))</f>
        <v>19.14374625</v>
      </c>
    </row>
    <row r="235" spans="1:6" x14ac:dyDescent="0.25">
      <c r="A235" s="140" t="s">
        <v>11</v>
      </c>
      <c r="B235" s="140" t="s">
        <v>24</v>
      </c>
      <c r="C235" s="140" t="s">
        <v>45</v>
      </c>
      <c r="D235" s="140" t="s">
        <v>187</v>
      </c>
      <c r="E235" s="140" t="s">
        <v>125</v>
      </c>
      <c r="F235" s="151">
        <f>IF(E235="Recycled Water (Potable) Treatment",INDEX('Default Values'!$A$20:$M$43,MATCH(E235&amp;" - "&amp;A235,'Default Values'!$B$20:$B$43,0),MATCH(B235,'Default Values'!A$20:M$20,0)),INDEX('Default Values'!$A$20:$M$43,MATCH(E235,'Default Values'!$B$20:$B$43,0),MATCH(B235,'Default Values'!A$20:M$20,0)))</f>
        <v>19.14374625</v>
      </c>
    </row>
    <row r="236" spans="1:6" x14ac:dyDescent="0.25">
      <c r="A236" s="140" t="s">
        <v>11</v>
      </c>
      <c r="B236" s="140" t="s">
        <v>24</v>
      </c>
      <c r="C236" s="140" t="s">
        <v>36</v>
      </c>
      <c r="D236" s="140" t="s">
        <v>187</v>
      </c>
      <c r="E236" s="140" t="s">
        <v>125</v>
      </c>
      <c r="F236" s="151">
        <f>IF(E236="Recycled Water (Potable) Treatment",INDEX('Default Values'!$A$20:$M$43,MATCH(E236&amp;" - "&amp;A236,'Default Values'!$B$20:$B$43,0),MATCH(B236,'Default Values'!A$20:M$20,0)),INDEX('Default Values'!$A$20:$M$43,MATCH(E236,'Default Values'!$B$20:$B$43,0),MATCH(B236,'Default Values'!A$20:M$20,0)))</f>
        <v>19.14374625</v>
      </c>
    </row>
    <row r="237" spans="1:6" x14ac:dyDescent="0.25">
      <c r="A237" s="140" t="s">
        <v>11</v>
      </c>
      <c r="B237" s="140" t="s">
        <v>24</v>
      </c>
      <c r="C237" s="140" t="s">
        <v>189</v>
      </c>
      <c r="D237" s="140" t="s">
        <v>187</v>
      </c>
      <c r="E237" s="140" t="s">
        <v>125</v>
      </c>
      <c r="F237" s="151">
        <f>IF(E237="Recycled Water (Potable) Treatment",INDEX('Default Values'!$A$20:$M$43,MATCH(E237&amp;" - "&amp;A237,'Default Values'!$B$20:$B$43,0),MATCH(B237,'Default Values'!A$20:M$20,0)),INDEX('Default Values'!$A$20:$M$43,MATCH(E237,'Default Values'!$B$20:$B$43,0),MATCH(B237,'Default Values'!A$20:M$20,0)))</f>
        <v>19.14374625</v>
      </c>
    </row>
    <row r="238" spans="1:6" x14ac:dyDescent="0.25">
      <c r="A238" s="140" t="s">
        <v>11</v>
      </c>
      <c r="B238" s="140" t="s">
        <v>24</v>
      </c>
      <c r="C238" s="140" t="s">
        <v>88</v>
      </c>
      <c r="D238" s="140" t="s">
        <v>187</v>
      </c>
      <c r="E238" s="140" t="s">
        <v>125</v>
      </c>
      <c r="F238" s="151">
        <f>IF(E238="Recycled Water (Potable) Treatment",INDEX('Default Values'!$A$20:$M$43,MATCH(E238&amp;" - "&amp;A238,'Default Values'!$B$20:$B$43,0),MATCH(B238,'Default Values'!A$20:M$20,0)),INDEX('Default Values'!$A$20:$M$43,MATCH(E238,'Default Values'!$B$20:$B$43,0),MATCH(B238,'Default Values'!A$20:M$20,0)))</f>
        <v>19.14374625</v>
      </c>
    </row>
    <row r="239" spans="1:6" x14ac:dyDescent="0.25">
      <c r="A239" s="140" t="s">
        <v>11</v>
      </c>
      <c r="B239" s="140" t="s">
        <v>24</v>
      </c>
      <c r="C239" s="140" t="s">
        <v>89</v>
      </c>
      <c r="D239" s="140" t="s">
        <v>187</v>
      </c>
      <c r="E239" s="140" t="s">
        <v>125</v>
      </c>
      <c r="F239" s="151">
        <f>IF(E239="Recycled Water (Potable) Treatment",INDEX('Default Values'!$A$20:$M$43,MATCH(E239&amp;" - "&amp;A239,'Default Values'!$B$20:$B$43,0),MATCH(B239,'Default Values'!A$20:M$20,0)),INDEX('Default Values'!$A$20:$M$43,MATCH(E239,'Default Values'!$B$20:$B$43,0),MATCH(B239,'Default Values'!A$20:M$20,0)))</f>
        <v>19.14374625</v>
      </c>
    </row>
    <row r="240" spans="1:6" x14ac:dyDescent="0.25">
      <c r="A240" s="140" t="s">
        <v>11</v>
      </c>
      <c r="B240" s="140" t="s">
        <v>24</v>
      </c>
      <c r="C240" s="140" t="s">
        <v>190</v>
      </c>
      <c r="D240" s="140" t="s">
        <v>187</v>
      </c>
      <c r="E240" s="140" t="s">
        <v>125</v>
      </c>
      <c r="F240" s="151">
        <f>IF(E240="Recycled Water (Potable) Treatment",INDEX('Default Values'!$A$20:$M$43,MATCH(E240&amp;" - "&amp;A240,'Default Values'!$B$20:$B$43,0),MATCH(B240,'Default Values'!A$20:M$20,0)),INDEX('Default Values'!$A$20:$M$43,MATCH(E240,'Default Values'!$B$20:$B$43,0),MATCH(B240,'Default Values'!A$20:M$20,0)))</f>
        <v>19.14374625</v>
      </c>
    </row>
    <row r="241" spans="1:6" x14ac:dyDescent="0.25">
      <c r="A241" s="140" t="s">
        <v>11</v>
      </c>
      <c r="B241" s="140" t="s">
        <v>24</v>
      </c>
      <c r="C241" s="140" t="s">
        <v>188</v>
      </c>
      <c r="D241" s="140" t="s">
        <v>187</v>
      </c>
      <c r="E241" s="140" t="s">
        <v>125</v>
      </c>
      <c r="F241" s="151">
        <f>IF(E241="Recycled Water (Potable) Treatment",INDEX('Default Values'!$A$20:$M$43,MATCH(E241&amp;" - "&amp;A241,'Default Values'!$B$20:$B$43,0),MATCH(B241,'Default Values'!A$20:M$20,0)),INDEX('Default Values'!$A$20:$M$43,MATCH(E241,'Default Values'!$B$20:$B$43,0),MATCH(B241,'Default Values'!A$20:M$20,0)))</f>
        <v>19.14374625</v>
      </c>
    </row>
    <row r="242" spans="1:6" x14ac:dyDescent="0.25">
      <c r="A242" s="140" t="s">
        <v>11</v>
      </c>
      <c r="B242" s="140" t="s">
        <v>25</v>
      </c>
      <c r="C242" s="140" t="s">
        <v>191</v>
      </c>
      <c r="D242" s="140" t="s">
        <v>187</v>
      </c>
      <c r="E242" s="140" t="s">
        <v>125</v>
      </c>
      <c r="F242" s="151">
        <f>IF(E242="Recycled Water (Potable) Treatment",INDEX('Default Values'!$A$20:$M$43,MATCH(E242&amp;" - "&amp;A242,'Default Values'!$B$20:$B$43,0),MATCH(B242,'Default Values'!A$20:M$20,0)),INDEX('Default Values'!$A$20:$M$43,MATCH(E242,'Default Values'!$B$20:$B$43,0),MATCH(B242,'Default Values'!A$20:M$20,0)))</f>
        <v>487.63602149999997</v>
      </c>
    </row>
    <row r="243" spans="1:6" x14ac:dyDescent="0.25">
      <c r="A243" s="140" t="s">
        <v>11</v>
      </c>
      <c r="B243" s="140" t="s">
        <v>25</v>
      </c>
      <c r="C243" s="140" t="s">
        <v>19</v>
      </c>
      <c r="D243" s="140" t="s">
        <v>187</v>
      </c>
      <c r="E243" s="140" t="s">
        <v>125</v>
      </c>
      <c r="F243" s="151">
        <f>IF(E243="Recycled Water (Potable) Treatment",INDEX('Default Values'!$A$20:$M$43,MATCH(E243&amp;" - "&amp;A243,'Default Values'!$B$20:$B$43,0),MATCH(B243,'Default Values'!A$20:M$20,0)),INDEX('Default Values'!$A$20:$M$43,MATCH(E243,'Default Values'!$B$20:$B$43,0),MATCH(B243,'Default Values'!A$20:M$20,0)))</f>
        <v>487.63602149999997</v>
      </c>
    </row>
    <row r="244" spans="1:6" x14ac:dyDescent="0.25">
      <c r="A244" s="140" t="s">
        <v>11</v>
      </c>
      <c r="B244" s="140" t="s">
        <v>25</v>
      </c>
      <c r="C244" s="140" t="s">
        <v>51</v>
      </c>
      <c r="D244" s="140" t="s">
        <v>187</v>
      </c>
      <c r="E244" s="140" t="s">
        <v>125</v>
      </c>
      <c r="F244" s="151">
        <f>IF(E244="Recycled Water (Potable) Treatment",INDEX('Default Values'!$A$20:$M$43,MATCH(E244&amp;" - "&amp;A244,'Default Values'!$B$20:$B$43,0),MATCH(B244,'Default Values'!A$20:M$20,0)),INDEX('Default Values'!$A$20:$M$43,MATCH(E244,'Default Values'!$B$20:$B$43,0),MATCH(B244,'Default Values'!A$20:M$20,0)))</f>
        <v>487.63602149999997</v>
      </c>
    </row>
    <row r="245" spans="1:6" x14ac:dyDescent="0.25">
      <c r="A245" s="140" t="s">
        <v>11</v>
      </c>
      <c r="B245" s="140" t="s">
        <v>25</v>
      </c>
      <c r="C245" s="140" t="s">
        <v>45</v>
      </c>
      <c r="D245" s="140" t="s">
        <v>187</v>
      </c>
      <c r="E245" s="140" t="s">
        <v>125</v>
      </c>
      <c r="F245" s="151">
        <f>IF(E245="Recycled Water (Potable) Treatment",INDEX('Default Values'!$A$20:$M$43,MATCH(E245&amp;" - "&amp;A245,'Default Values'!$B$20:$B$43,0),MATCH(B245,'Default Values'!A$20:M$20,0)),INDEX('Default Values'!$A$20:$M$43,MATCH(E245,'Default Values'!$B$20:$B$43,0),MATCH(B245,'Default Values'!A$20:M$20,0)))</f>
        <v>487.63602149999997</v>
      </c>
    </row>
    <row r="246" spans="1:6" x14ac:dyDescent="0.25">
      <c r="A246" s="140" t="s">
        <v>11</v>
      </c>
      <c r="B246" s="140" t="s">
        <v>25</v>
      </c>
      <c r="C246" s="140" t="s">
        <v>36</v>
      </c>
      <c r="D246" s="140" t="s">
        <v>187</v>
      </c>
      <c r="E246" s="140" t="s">
        <v>125</v>
      </c>
      <c r="F246" s="151">
        <f>IF(E246="Recycled Water (Potable) Treatment",INDEX('Default Values'!$A$20:$M$43,MATCH(E246&amp;" - "&amp;A246,'Default Values'!$B$20:$B$43,0),MATCH(B246,'Default Values'!A$20:M$20,0)),INDEX('Default Values'!$A$20:$M$43,MATCH(E246,'Default Values'!$B$20:$B$43,0),MATCH(B246,'Default Values'!A$20:M$20,0)))</f>
        <v>487.63602149999997</v>
      </c>
    </row>
    <row r="247" spans="1:6" x14ac:dyDescent="0.25">
      <c r="A247" s="140" t="s">
        <v>11</v>
      </c>
      <c r="B247" s="140" t="s">
        <v>25</v>
      </c>
      <c r="C247" s="140" t="s">
        <v>189</v>
      </c>
      <c r="D247" s="140" t="s">
        <v>187</v>
      </c>
      <c r="E247" s="140" t="s">
        <v>125</v>
      </c>
      <c r="F247" s="151">
        <f>IF(E247="Recycled Water (Potable) Treatment",INDEX('Default Values'!$A$20:$M$43,MATCH(E247&amp;" - "&amp;A247,'Default Values'!$B$20:$B$43,0),MATCH(B247,'Default Values'!A$20:M$20,0)),INDEX('Default Values'!$A$20:$M$43,MATCH(E247,'Default Values'!$B$20:$B$43,0),MATCH(B247,'Default Values'!A$20:M$20,0)))</f>
        <v>487.63602149999997</v>
      </c>
    </row>
    <row r="248" spans="1:6" x14ac:dyDescent="0.25">
      <c r="A248" s="140" t="s">
        <v>11</v>
      </c>
      <c r="B248" s="140" t="s">
        <v>25</v>
      </c>
      <c r="C248" s="140" t="s">
        <v>88</v>
      </c>
      <c r="D248" s="140" t="s">
        <v>187</v>
      </c>
      <c r="E248" s="140" t="s">
        <v>125</v>
      </c>
      <c r="F248" s="151">
        <f>IF(E248="Recycled Water (Potable) Treatment",INDEX('Default Values'!$A$20:$M$43,MATCH(E248&amp;" - "&amp;A248,'Default Values'!$B$20:$B$43,0),MATCH(B248,'Default Values'!A$20:M$20,0)),INDEX('Default Values'!$A$20:$M$43,MATCH(E248,'Default Values'!$B$20:$B$43,0),MATCH(B248,'Default Values'!A$20:M$20,0)))</f>
        <v>487.63602149999997</v>
      </c>
    </row>
    <row r="249" spans="1:6" x14ac:dyDescent="0.25">
      <c r="A249" s="140" t="s">
        <v>11</v>
      </c>
      <c r="B249" s="140" t="s">
        <v>25</v>
      </c>
      <c r="C249" s="140" t="s">
        <v>89</v>
      </c>
      <c r="D249" s="140" t="s">
        <v>187</v>
      </c>
      <c r="E249" s="140" t="s">
        <v>125</v>
      </c>
      <c r="F249" s="151">
        <f>IF(E249="Recycled Water (Potable) Treatment",INDEX('Default Values'!$A$20:$M$43,MATCH(E249&amp;" - "&amp;A249,'Default Values'!$B$20:$B$43,0),MATCH(B249,'Default Values'!A$20:M$20,0)),INDEX('Default Values'!$A$20:$M$43,MATCH(E249,'Default Values'!$B$20:$B$43,0),MATCH(B249,'Default Values'!A$20:M$20,0)))</f>
        <v>487.63602149999997</v>
      </c>
    </row>
    <row r="250" spans="1:6" x14ac:dyDescent="0.25">
      <c r="A250" s="140" t="s">
        <v>11</v>
      </c>
      <c r="B250" s="140" t="s">
        <v>25</v>
      </c>
      <c r="C250" s="140" t="s">
        <v>190</v>
      </c>
      <c r="D250" s="140" t="s">
        <v>187</v>
      </c>
      <c r="E250" s="140" t="s">
        <v>125</v>
      </c>
      <c r="F250" s="151">
        <f>IF(E250="Recycled Water (Potable) Treatment",INDEX('Default Values'!$A$20:$M$43,MATCH(E250&amp;" - "&amp;A250,'Default Values'!$B$20:$B$43,0),MATCH(B250,'Default Values'!A$20:M$20,0)),INDEX('Default Values'!$A$20:$M$43,MATCH(E250,'Default Values'!$B$20:$B$43,0),MATCH(B250,'Default Values'!A$20:M$20,0)))</f>
        <v>487.63602149999997</v>
      </c>
    </row>
    <row r="251" spans="1:6" x14ac:dyDescent="0.25">
      <c r="A251" s="140" t="s">
        <v>11</v>
      </c>
      <c r="B251" s="140" t="s">
        <v>25</v>
      </c>
      <c r="C251" s="140" t="s">
        <v>188</v>
      </c>
      <c r="D251" s="140" t="s">
        <v>187</v>
      </c>
      <c r="E251" s="140" t="s">
        <v>125</v>
      </c>
      <c r="F251" s="151">
        <f>IF(E251="Recycled Water (Potable) Treatment",INDEX('Default Values'!$A$20:$M$43,MATCH(E251&amp;" - "&amp;A251,'Default Values'!$B$20:$B$43,0),MATCH(B251,'Default Values'!A$20:M$20,0)),INDEX('Default Values'!$A$20:$M$43,MATCH(E251,'Default Values'!$B$20:$B$43,0),MATCH(B251,'Default Values'!A$20:M$20,0)))</f>
        <v>487.63602149999997</v>
      </c>
    </row>
    <row r="252" spans="1:6" x14ac:dyDescent="0.25">
      <c r="A252" s="140" t="s">
        <v>11</v>
      </c>
      <c r="B252" s="140" t="s">
        <v>26</v>
      </c>
      <c r="C252" s="140" t="s">
        <v>51</v>
      </c>
      <c r="D252" s="140" t="s">
        <v>187</v>
      </c>
      <c r="E252" s="140" t="s">
        <v>125</v>
      </c>
      <c r="F252" s="151">
        <f>IF(E252="Recycled Water (Potable) Treatment",INDEX('Default Values'!$A$20:$M$43,MATCH(E252&amp;" - "&amp;A252,'Default Values'!$B$20:$B$43,0),MATCH(B252,'Default Values'!A$20:M$20,0)),INDEX('Default Values'!$A$20:$M$43,MATCH(E252,'Default Values'!$B$20:$B$43,0),MATCH(B252,'Default Values'!A$20:M$20,0)))</f>
        <v>388.57731749999999</v>
      </c>
    </row>
    <row r="253" spans="1:6" x14ac:dyDescent="0.25">
      <c r="A253" s="140" t="s">
        <v>11</v>
      </c>
      <c r="B253" s="140" t="s">
        <v>26</v>
      </c>
      <c r="C253" s="140" t="s">
        <v>45</v>
      </c>
      <c r="D253" s="140" t="s">
        <v>187</v>
      </c>
      <c r="E253" s="140" t="s">
        <v>125</v>
      </c>
      <c r="F253" s="151">
        <f>IF(E253="Recycled Water (Potable) Treatment",INDEX('Default Values'!$A$20:$M$43,MATCH(E253&amp;" - "&amp;A253,'Default Values'!$B$20:$B$43,0),MATCH(B253,'Default Values'!A$20:M$20,0)),INDEX('Default Values'!$A$20:$M$43,MATCH(E253,'Default Values'!$B$20:$B$43,0),MATCH(B253,'Default Values'!A$20:M$20,0)))</f>
        <v>388.57731749999999</v>
      </c>
    </row>
    <row r="254" spans="1:6" x14ac:dyDescent="0.25">
      <c r="A254" s="140" t="s">
        <v>11</v>
      </c>
      <c r="B254" s="140" t="s">
        <v>26</v>
      </c>
      <c r="C254" s="140" t="s">
        <v>36</v>
      </c>
      <c r="D254" s="140" t="s">
        <v>187</v>
      </c>
      <c r="E254" s="140" t="s">
        <v>125</v>
      </c>
      <c r="F254" s="151">
        <f>IF(E254="Recycled Water (Potable) Treatment",INDEX('Default Values'!$A$20:$M$43,MATCH(E254&amp;" - "&amp;A254,'Default Values'!$B$20:$B$43,0),MATCH(B254,'Default Values'!A$20:M$20,0)),INDEX('Default Values'!$A$20:$M$43,MATCH(E254,'Default Values'!$B$20:$B$43,0),MATCH(B254,'Default Values'!A$20:M$20,0)))</f>
        <v>388.57731749999999</v>
      </c>
    </row>
    <row r="255" spans="1:6" x14ac:dyDescent="0.25">
      <c r="A255" s="140" t="s">
        <v>11</v>
      </c>
      <c r="B255" s="140" t="s">
        <v>26</v>
      </c>
      <c r="C255" s="140" t="s">
        <v>189</v>
      </c>
      <c r="D255" s="140" t="s">
        <v>187</v>
      </c>
      <c r="E255" s="140" t="s">
        <v>125</v>
      </c>
      <c r="F255" s="151">
        <f>IF(E255="Recycled Water (Potable) Treatment",INDEX('Default Values'!$A$20:$M$43,MATCH(E255&amp;" - "&amp;A255,'Default Values'!$B$20:$B$43,0),MATCH(B255,'Default Values'!A$20:M$20,0)),INDEX('Default Values'!$A$20:$M$43,MATCH(E255,'Default Values'!$B$20:$B$43,0),MATCH(B255,'Default Values'!A$20:M$20,0)))</f>
        <v>388.57731749999999</v>
      </c>
    </row>
    <row r="256" spans="1:6" x14ac:dyDescent="0.25">
      <c r="A256" s="140" t="s">
        <v>11</v>
      </c>
      <c r="B256" s="140" t="s">
        <v>26</v>
      </c>
      <c r="C256" s="140" t="s">
        <v>88</v>
      </c>
      <c r="D256" s="140" t="s">
        <v>187</v>
      </c>
      <c r="E256" s="140" t="s">
        <v>125</v>
      </c>
      <c r="F256" s="151">
        <f>IF(E256="Recycled Water (Potable) Treatment",INDEX('Default Values'!$A$20:$M$43,MATCH(E256&amp;" - "&amp;A256,'Default Values'!$B$20:$B$43,0),MATCH(B256,'Default Values'!A$20:M$20,0)),INDEX('Default Values'!$A$20:$M$43,MATCH(E256,'Default Values'!$B$20:$B$43,0),MATCH(B256,'Default Values'!A$20:M$20,0)))</f>
        <v>388.57731749999999</v>
      </c>
    </row>
    <row r="257" spans="1:6" x14ac:dyDescent="0.25">
      <c r="A257" s="140" t="s">
        <v>11</v>
      </c>
      <c r="B257" s="140" t="s">
        <v>26</v>
      </c>
      <c r="C257" s="140" t="s">
        <v>89</v>
      </c>
      <c r="D257" s="140" t="s">
        <v>187</v>
      </c>
      <c r="E257" s="140" t="s">
        <v>125</v>
      </c>
      <c r="F257" s="151">
        <f>IF(E257="Recycled Water (Potable) Treatment",INDEX('Default Values'!$A$20:$M$43,MATCH(E257&amp;" - "&amp;A257,'Default Values'!$B$20:$B$43,0),MATCH(B257,'Default Values'!A$20:M$20,0)),INDEX('Default Values'!$A$20:$M$43,MATCH(E257,'Default Values'!$B$20:$B$43,0),MATCH(B257,'Default Values'!A$20:M$20,0)))</f>
        <v>388.57731749999999</v>
      </c>
    </row>
    <row r="258" spans="1:6" x14ac:dyDescent="0.25">
      <c r="A258" s="140" t="s">
        <v>11</v>
      </c>
      <c r="B258" s="140" t="s">
        <v>26</v>
      </c>
      <c r="C258" s="140" t="s">
        <v>190</v>
      </c>
      <c r="D258" s="140" t="s">
        <v>187</v>
      </c>
      <c r="E258" s="140" t="s">
        <v>125</v>
      </c>
      <c r="F258" s="151">
        <f>IF(E258="Recycled Water (Potable) Treatment",INDEX('Default Values'!$A$20:$M$43,MATCH(E258&amp;" - "&amp;A258,'Default Values'!$B$20:$B$43,0),MATCH(B258,'Default Values'!A$20:M$20,0)),INDEX('Default Values'!$A$20:$M$43,MATCH(E258,'Default Values'!$B$20:$B$43,0),MATCH(B258,'Default Values'!A$20:M$20,0)))</f>
        <v>388.57731749999999</v>
      </c>
    </row>
    <row r="259" spans="1:6" x14ac:dyDescent="0.25">
      <c r="A259" s="140" t="s">
        <v>11</v>
      </c>
      <c r="B259" s="140" t="s">
        <v>27</v>
      </c>
      <c r="C259" s="140" t="s">
        <v>191</v>
      </c>
      <c r="D259" s="140" t="s">
        <v>187</v>
      </c>
      <c r="E259" s="140" t="s">
        <v>125</v>
      </c>
      <c r="F259" s="151">
        <f>IF(E259="Recycled Water (Potable) Treatment",INDEX('Default Values'!$A$20:$M$43,MATCH(E259&amp;" - "&amp;A259,'Default Values'!$B$20:$B$43,0),MATCH(B259,'Default Values'!A$20:M$20,0)),INDEX('Default Values'!$A$20:$M$43,MATCH(E259,'Default Values'!$B$20:$B$43,0),MATCH(B259,'Default Values'!A$20:M$20,0)))</f>
        <v>388.57731749999999</v>
      </c>
    </row>
    <row r="260" spans="1:6" x14ac:dyDescent="0.25">
      <c r="A260" s="140" t="s">
        <v>11</v>
      </c>
      <c r="B260" s="140" t="s">
        <v>27</v>
      </c>
      <c r="C260" s="140" t="s">
        <v>51</v>
      </c>
      <c r="D260" s="140" t="s">
        <v>187</v>
      </c>
      <c r="E260" s="140" t="s">
        <v>125</v>
      </c>
      <c r="F260" s="151">
        <f>IF(E260="Recycled Water (Potable) Treatment",INDEX('Default Values'!$A$20:$M$43,MATCH(E260&amp;" - "&amp;A260,'Default Values'!$B$20:$B$43,0),MATCH(B260,'Default Values'!A$20:M$20,0)),INDEX('Default Values'!$A$20:$M$43,MATCH(E260,'Default Values'!$B$20:$B$43,0),MATCH(B260,'Default Values'!A$20:M$20,0)))</f>
        <v>388.57731749999999</v>
      </c>
    </row>
    <row r="261" spans="1:6" x14ac:dyDescent="0.25">
      <c r="A261" s="140" t="s">
        <v>11</v>
      </c>
      <c r="B261" s="140" t="s">
        <v>27</v>
      </c>
      <c r="C261" s="140" t="s">
        <v>45</v>
      </c>
      <c r="D261" s="140" t="s">
        <v>187</v>
      </c>
      <c r="E261" s="140" t="s">
        <v>125</v>
      </c>
      <c r="F261" s="151">
        <f>IF(E261="Recycled Water (Potable) Treatment",INDEX('Default Values'!$A$20:$M$43,MATCH(E261&amp;" - "&amp;A261,'Default Values'!$B$20:$B$43,0),MATCH(B261,'Default Values'!A$20:M$20,0)),INDEX('Default Values'!$A$20:$M$43,MATCH(E261,'Default Values'!$B$20:$B$43,0),MATCH(B261,'Default Values'!A$20:M$20,0)))</f>
        <v>388.57731749999999</v>
      </c>
    </row>
    <row r="262" spans="1:6" x14ac:dyDescent="0.25">
      <c r="A262" s="140" t="s">
        <v>11</v>
      </c>
      <c r="B262" s="140" t="s">
        <v>27</v>
      </c>
      <c r="C262" s="140" t="s">
        <v>36</v>
      </c>
      <c r="D262" s="140" t="s">
        <v>187</v>
      </c>
      <c r="E262" s="140" t="s">
        <v>125</v>
      </c>
      <c r="F262" s="151">
        <f>IF(E262="Recycled Water (Potable) Treatment",INDEX('Default Values'!$A$20:$M$43,MATCH(E262&amp;" - "&amp;A262,'Default Values'!$B$20:$B$43,0),MATCH(B262,'Default Values'!A$20:M$20,0)),INDEX('Default Values'!$A$20:$M$43,MATCH(E262,'Default Values'!$B$20:$B$43,0),MATCH(B262,'Default Values'!A$20:M$20,0)))</f>
        <v>388.57731749999999</v>
      </c>
    </row>
    <row r="263" spans="1:6" x14ac:dyDescent="0.25">
      <c r="A263" s="140" t="s">
        <v>11</v>
      </c>
      <c r="B263" s="140" t="s">
        <v>27</v>
      </c>
      <c r="C263" s="140" t="s">
        <v>189</v>
      </c>
      <c r="D263" s="140" t="s">
        <v>187</v>
      </c>
      <c r="E263" s="140" t="s">
        <v>125</v>
      </c>
      <c r="F263" s="151">
        <f>IF(E263="Recycled Water (Potable) Treatment",INDEX('Default Values'!$A$20:$M$43,MATCH(E263&amp;" - "&amp;A263,'Default Values'!$B$20:$B$43,0),MATCH(B263,'Default Values'!A$20:M$20,0)),INDEX('Default Values'!$A$20:$M$43,MATCH(E263,'Default Values'!$B$20:$B$43,0),MATCH(B263,'Default Values'!A$20:M$20,0)))</f>
        <v>388.57731749999999</v>
      </c>
    </row>
    <row r="264" spans="1:6" x14ac:dyDescent="0.25">
      <c r="A264" s="140" t="s">
        <v>11</v>
      </c>
      <c r="B264" s="140" t="s">
        <v>27</v>
      </c>
      <c r="C264" s="140" t="s">
        <v>88</v>
      </c>
      <c r="D264" s="140" t="s">
        <v>187</v>
      </c>
      <c r="E264" s="140" t="s">
        <v>125</v>
      </c>
      <c r="F264" s="151">
        <f>IF(E264="Recycled Water (Potable) Treatment",INDEX('Default Values'!$A$20:$M$43,MATCH(E264&amp;" - "&amp;A264,'Default Values'!$B$20:$B$43,0),MATCH(B264,'Default Values'!A$20:M$20,0)),INDEX('Default Values'!$A$20:$M$43,MATCH(E264,'Default Values'!$B$20:$B$43,0),MATCH(B264,'Default Values'!A$20:M$20,0)))</f>
        <v>388.57731749999999</v>
      </c>
    </row>
    <row r="265" spans="1:6" x14ac:dyDescent="0.25">
      <c r="A265" s="140" t="s">
        <v>11</v>
      </c>
      <c r="B265" s="140" t="s">
        <v>27</v>
      </c>
      <c r="C265" s="140" t="s">
        <v>89</v>
      </c>
      <c r="D265" s="140" t="s">
        <v>187</v>
      </c>
      <c r="E265" s="140" t="s">
        <v>125</v>
      </c>
      <c r="F265" s="151">
        <f>IF(E265="Recycled Water (Potable) Treatment",INDEX('Default Values'!$A$20:$M$43,MATCH(E265&amp;" - "&amp;A265,'Default Values'!$B$20:$B$43,0),MATCH(B265,'Default Values'!A$20:M$20,0)),INDEX('Default Values'!$A$20:$M$43,MATCH(E265,'Default Values'!$B$20:$B$43,0),MATCH(B265,'Default Values'!A$20:M$20,0)))</f>
        <v>388.57731749999999</v>
      </c>
    </row>
    <row r="266" spans="1:6" x14ac:dyDescent="0.25">
      <c r="A266" s="140" t="s">
        <v>11</v>
      </c>
      <c r="B266" s="140" t="s">
        <v>27</v>
      </c>
      <c r="C266" s="140" t="s">
        <v>190</v>
      </c>
      <c r="D266" s="140" t="s">
        <v>187</v>
      </c>
      <c r="E266" s="140" t="s">
        <v>125</v>
      </c>
      <c r="F266" s="151">
        <f>IF(E266="Recycled Water (Potable) Treatment",INDEX('Default Values'!$A$20:$M$43,MATCH(E266&amp;" - "&amp;A266,'Default Values'!$B$20:$B$43,0),MATCH(B266,'Default Values'!A$20:M$20,0)),INDEX('Default Values'!$A$20:$M$43,MATCH(E266,'Default Values'!$B$20:$B$43,0),MATCH(B266,'Default Values'!A$20:M$20,0)))</f>
        <v>388.57731749999999</v>
      </c>
    </row>
  </sheetData>
  <sheetProtection algorithmName="SHA-512" hashValue="touYBK4IIKtIuesAIromxoAF5+uLtsWrLbHWHLTEU7O8T+57g5QKw00ZY9QYFtLYDawEqjp4NiojnEM+HM74cA==" saltValue="yqEegSGyB6ZFKynTEQ/dBw==" spinCount="100000" sheet="1" objects="1" scenarios="1" formatCells="0" formatColumns="0" formatRows="0" autoFilter="0"/>
  <autoFilter ref="A1:F266" xr:uid="{70504038-0ADE-4A27-B418-59E3CAD77448}"/>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AC5D5-51A5-4955-9446-531841952473}">
  <sheetPr>
    <tabColor theme="9"/>
  </sheetPr>
  <dimension ref="A1:N94"/>
  <sheetViews>
    <sheetView workbookViewId="0"/>
  </sheetViews>
  <sheetFormatPr defaultRowHeight="15" x14ac:dyDescent="0.25"/>
  <cols>
    <col min="1" max="1" width="29.42578125" customWidth="1"/>
    <col min="2" max="2" width="25.7109375" bestFit="1" customWidth="1"/>
    <col min="3" max="4" width="17.7109375" bestFit="1" customWidth="1"/>
    <col min="5" max="5" width="16.42578125" bestFit="1" customWidth="1"/>
    <col min="6" max="6" width="15" bestFit="1" customWidth="1"/>
    <col min="7" max="10" width="18.42578125" bestFit="1" customWidth="1"/>
    <col min="11" max="11" width="14.85546875" bestFit="1" customWidth="1"/>
    <col min="12" max="12" width="14.7109375" customWidth="1"/>
    <col min="13" max="13" width="14.140625" bestFit="1" customWidth="1"/>
    <col min="14" max="14" width="15.7109375" customWidth="1"/>
    <col min="15" max="15" width="16.140625" customWidth="1"/>
    <col min="16" max="16" width="14.85546875" bestFit="1" customWidth="1"/>
  </cols>
  <sheetData>
    <row r="1" spans="1:12" ht="21" x14ac:dyDescent="0.35">
      <c r="A1" s="30" t="s">
        <v>86</v>
      </c>
      <c r="B1" s="26"/>
    </row>
    <row r="2" spans="1:12" ht="15" customHeight="1" thickBot="1" x14ac:dyDescent="0.4">
      <c r="A2" s="26"/>
      <c r="B2" s="26"/>
    </row>
    <row r="3" spans="1:12" ht="15" customHeight="1" x14ac:dyDescent="0.35">
      <c r="A3" s="60" t="s">
        <v>70</v>
      </c>
      <c r="B3" s="35"/>
      <c r="C3" s="15"/>
      <c r="D3" s="15"/>
      <c r="E3" s="15"/>
      <c r="F3" s="15"/>
      <c r="G3" s="15"/>
      <c r="H3" s="15"/>
      <c r="I3" s="15"/>
      <c r="J3" s="15"/>
      <c r="K3" s="15"/>
      <c r="L3" s="20"/>
    </row>
    <row r="4" spans="1:12" x14ac:dyDescent="0.25">
      <c r="A4" s="21"/>
      <c r="B4" s="22"/>
      <c r="C4" s="22"/>
      <c r="D4" s="22"/>
      <c r="E4" s="22"/>
      <c r="F4" s="22"/>
      <c r="G4" s="22"/>
      <c r="H4" s="22"/>
      <c r="I4" s="22"/>
      <c r="J4" s="22"/>
      <c r="K4" s="22"/>
      <c r="L4" s="23"/>
    </row>
    <row r="5" spans="1:12" x14ac:dyDescent="0.25">
      <c r="A5" s="36" t="s">
        <v>34</v>
      </c>
      <c r="B5" s="59" t="s">
        <v>35</v>
      </c>
      <c r="C5" s="199" t="s">
        <v>70</v>
      </c>
      <c r="D5" s="199"/>
      <c r="E5" s="199"/>
      <c r="F5" s="199"/>
      <c r="G5" s="199"/>
      <c r="H5" s="199"/>
      <c r="I5" s="199"/>
      <c r="J5" s="199"/>
      <c r="K5" s="199"/>
      <c r="L5" s="23"/>
    </row>
    <row r="6" spans="1:12" ht="30" x14ac:dyDescent="0.25">
      <c r="A6" s="16" t="s">
        <v>20</v>
      </c>
      <c r="B6" s="64" t="s">
        <v>88</v>
      </c>
      <c r="C6" s="64" t="s">
        <v>45</v>
      </c>
      <c r="D6" s="64" t="s">
        <v>51</v>
      </c>
      <c r="E6" s="64" t="s">
        <v>36</v>
      </c>
      <c r="F6" s="64" t="s">
        <v>189</v>
      </c>
      <c r="G6" s="64" t="s">
        <v>188</v>
      </c>
      <c r="H6" s="64" t="s">
        <v>191</v>
      </c>
      <c r="I6" s="64" t="s">
        <v>89</v>
      </c>
      <c r="J6" s="64" t="s">
        <v>155</v>
      </c>
      <c r="K6" s="64"/>
      <c r="L6" s="23"/>
    </row>
    <row r="7" spans="1:12" ht="30" x14ac:dyDescent="0.25">
      <c r="A7" s="16" t="s">
        <v>23</v>
      </c>
      <c r="B7" s="64" t="s">
        <v>88</v>
      </c>
      <c r="C7" s="64" t="s">
        <v>45</v>
      </c>
      <c r="D7" s="64" t="s">
        <v>51</v>
      </c>
      <c r="E7" s="64" t="s">
        <v>36</v>
      </c>
      <c r="F7" s="64" t="s">
        <v>189</v>
      </c>
      <c r="G7" s="64" t="s">
        <v>188</v>
      </c>
      <c r="H7" s="64" t="s">
        <v>191</v>
      </c>
      <c r="I7" s="64" t="s">
        <v>190</v>
      </c>
      <c r="J7" s="64" t="s">
        <v>89</v>
      </c>
      <c r="K7" s="64" t="s">
        <v>155</v>
      </c>
      <c r="L7" s="23"/>
    </row>
    <row r="8" spans="1:12" ht="30" x14ac:dyDescent="0.25">
      <c r="A8" s="16" t="s">
        <v>18</v>
      </c>
      <c r="B8" s="64" t="s">
        <v>88</v>
      </c>
      <c r="C8" s="64" t="s">
        <v>45</v>
      </c>
      <c r="D8" s="64" t="s">
        <v>51</v>
      </c>
      <c r="E8" s="64" t="s">
        <v>36</v>
      </c>
      <c r="F8" s="64" t="s">
        <v>189</v>
      </c>
      <c r="G8" s="64" t="s">
        <v>191</v>
      </c>
      <c r="H8" s="64" t="s">
        <v>190</v>
      </c>
      <c r="I8" s="64" t="s">
        <v>89</v>
      </c>
      <c r="J8" s="64" t="s">
        <v>155</v>
      </c>
      <c r="K8" s="64"/>
      <c r="L8" s="23"/>
    </row>
    <row r="9" spans="1:12" ht="30" x14ac:dyDescent="0.25">
      <c r="A9" s="16" t="s">
        <v>25</v>
      </c>
      <c r="B9" s="64" t="s">
        <v>88</v>
      </c>
      <c r="C9" s="64" t="s">
        <v>45</v>
      </c>
      <c r="D9" s="64" t="s">
        <v>51</v>
      </c>
      <c r="E9" s="64" t="s">
        <v>36</v>
      </c>
      <c r="F9" s="64" t="s">
        <v>189</v>
      </c>
      <c r="G9" s="64" t="s">
        <v>188</v>
      </c>
      <c r="H9" s="64" t="s">
        <v>19</v>
      </c>
      <c r="I9" s="64" t="s">
        <v>191</v>
      </c>
      <c r="J9" s="64" t="s">
        <v>190</v>
      </c>
      <c r="K9" s="64" t="s">
        <v>89</v>
      </c>
      <c r="L9" s="98" t="s">
        <v>155</v>
      </c>
    </row>
    <row r="10" spans="1:12" ht="30" x14ac:dyDescent="0.25">
      <c r="A10" s="16" t="s">
        <v>22</v>
      </c>
      <c r="B10" s="64" t="s">
        <v>88</v>
      </c>
      <c r="C10" s="64" t="s">
        <v>45</v>
      </c>
      <c r="D10" s="64" t="s">
        <v>51</v>
      </c>
      <c r="E10" s="64" t="s">
        <v>36</v>
      </c>
      <c r="F10" s="64" t="s">
        <v>189</v>
      </c>
      <c r="G10" s="64" t="s">
        <v>191</v>
      </c>
      <c r="H10" s="64" t="s">
        <v>190</v>
      </c>
      <c r="I10" s="64" t="s">
        <v>89</v>
      </c>
      <c r="J10" s="64" t="s">
        <v>155</v>
      </c>
      <c r="K10" s="64"/>
      <c r="L10" s="23"/>
    </row>
    <row r="11" spans="1:12" ht="30" x14ac:dyDescent="0.25">
      <c r="A11" s="16" t="s">
        <v>24</v>
      </c>
      <c r="B11" s="64" t="s">
        <v>88</v>
      </c>
      <c r="C11" s="64" t="s">
        <v>45</v>
      </c>
      <c r="D11" s="64" t="s">
        <v>51</v>
      </c>
      <c r="E11" s="64" t="s">
        <v>36</v>
      </c>
      <c r="F11" s="64" t="s">
        <v>189</v>
      </c>
      <c r="G11" s="64" t="s">
        <v>191</v>
      </c>
      <c r="H11" s="64" t="s">
        <v>190</v>
      </c>
      <c r="I11" s="64" t="s">
        <v>89</v>
      </c>
      <c r="J11" s="64" t="s">
        <v>155</v>
      </c>
      <c r="K11" s="64"/>
      <c r="L11" s="23"/>
    </row>
    <row r="12" spans="1:12" ht="30" x14ac:dyDescent="0.25">
      <c r="A12" s="16" t="s">
        <v>27</v>
      </c>
      <c r="B12" s="64" t="s">
        <v>88</v>
      </c>
      <c r="C12" s="64" t="s">
        <v>45</v>
      </c>
      <c r="D12" s="64" t="s">
        <v>51</v>
      </c>
      <c r="E12" s="64" t="s">
        <v>36</v>
      </c>
      <c r="F12" s="64" t="s">
        <v>189</v>
      </c>
      <c r="G12" s="64" t="s">
        <v>191</v>
      </c>
      <c r="H12" s="64" t="s">
        <v>190</v>
      </c>
      <c r="I12" s="64" t="s">
        <v>89</v>
      </c>
      <c r="J12" s="64" t="s">
        <v>155</v>
      </c>
      <c r="K12" s="64"/>
      <c r="L12" s="23"/>
    </row>
    <row r="13" spans="1:12" ht="30" x14ac:dyDescent="0.25">
      <c r="A13" s="16" t="s">
        <v>21</v>
      </c>
      <c r="B13" s="64" t="s">
        <v>88</v>
      </c>
      <c r="C13" s="64" t="s">
        <v>45</v>
      </c>
      <c r="D13" s="64" t="s">
        <v>51</v>
      </c>
      <c r="E13" s="64" t="s">
        <v>36</v>
      </c>
      <c r="F13" s="64" t="s">
        <v>189</v>
      </c>
      <c r="G13" s="64" t="s">
        <v>89</v>
      </c>
      <c r="H13" s="64" t="s">
        <v>155</v>
      </c>
      <c r="I13" s="64"/>
      <c r="J13" s="64"/>
      <c r="K13" s="64"/>
      <c r="L13" s="23"/>
    </row>
    <row r="14" spans="1:12" ht="30" x14ac:dyDescent="0.25">
      <c r="A14" s="16" t="s">
        <v>26</v>
      </c>
      <c r="B14" s="64" t="s">
        <v>88</v>
      </c>
      <c r="C14" s="64" t="s">
        <v>45</v>
      </c>
      <c r="D14" s="64" t="s">
        <v>51</v>
      </c>
      <c r="E14" s="64" t="s">
        <v>36</v>
      </c>
      <c r="F14" s="64" t="s">
        <v>189</v>
      </c>
      <c r="G14" s="64" t="s">
        <v>190</v>
      </c>
      <c r="H14" s="64" t="s">
        <v>89</v>
      </c>
      <c r="I14" s="64" t="s">
        <v>155</v>
      </c>
      <c r="J14" s="64"/>
      <c r="K14" s="64"/>
      <c r="L14" s="23"/>
    </row>
    <row r="15" spans="1:12" ht="30.75" thickBot="1" x14ac:dyDescent="0.3">
      <c r="A15" s="17" t="s">
        <v>19</v>
      </c>
      <c r="B15" s="24" t="s">
        <v>88</v>
      </c>
      <c r="C15" s="24" t="s">
        <v>45</v>
      </c>
      <c r="D15" s="24" t="s">
        <v>51</v>
      </c>
      <c r="E15" s="24" t="s">
        <v>36</v>
      </c>
      <c r="F15" s="24" t="s">
        <v>189</v>
      </c>
      <c r="G15" s="24" t="s">
        <v>19</v>
      </c>
      <c r="H15" s="24" t="s">
        <v>190</v>
      </c>
      <c r="I15" s="24" t="s">
        <v>89</v>
      </c>
      <c r="J15" s="24" t="s">
        <v>155</v>
      </c>
      <c r="K15" s="24"/>
      <c r="L15" s="25"/>
    </row>
    <row r="16" spans="1:12" x14ac:dyDescent="0.25">
      <c r="A16" s="22"/>
      <c r="B16" s="64"/>
      <c r="C16" s="64"/>
      <c r="D16" s="64"/>
      <c r="E16" s="64"/>
      <c r="F16" s="64"/>
      <c r="G16" s="64"/>
      <c r="H16" s="64"/>
      <c r="I16" s="64"/>
      <c r="J16" s="64"/>
      <c r="K16" s="64"/>
      <c r="L16" s="22"/>
    </row>
    <row r="17" spans="1:14" ht="21.75" thickBot="1" x14ac:dyDescent="0.4">
      <c r="A17" s="26"/>
      <c r="B17" s="26"/>
    </row>
    <row r="18" spans="1:14" ht="15" customHeight="1" x14ac:dyDescent="0.35">
      <c r="A18" s="60" t="s">
        <v>129</v>
      </c>
      <c r="B18" s="35"/>
      <c r="C18" s="15"/>
      <c r="D18" s="15"/>
      <c r="E18" s="15"/>
      <c r="F18" s="15"/>
      <c r="G18" s="15"/>
      <c r="H18" s="15"/>
      <c r="I18" s="15"/>
      <c r="J18" s="15"/>
      <c r="K18" s="15"/>
      <c r="L18" s="15"/>
      <c r="M18" s="15"/>
      <c r="N18" s="20"/>
    </row>
    <row r="19" spans="1:14" x14ac:dyDescent="0.25">
      <c r="A19" s="16"/>
      <c r="B19" s="22"/>
      <c r="C19" s="199" t="s">
        <v>3</v>
      </c>
      <c r="D19" s="199"/>
      <c r="E19" s="199"/>
      <c r="F19" s="199"/>
      <c r="G19" s="199"/>
      <c r="H19" s="199"/>
      <c r="I19" s="199"/>
      <c r="J19" s="199"/>
      <c r="K19" s="199"/>
      <c r="L19" s="199"/>
      <c r="M19" s="199"/>
      <c r="N19" s="23"/>
    </row>
    <row r="20" spans="1:14" x14ac:dyDescent="0.25">
      <c r="A20" s="36" t="s">
        <v>121</v>
      </c>
      <c r="B20" s="94" t="s">
        <v>64</v>
      </c>
      <c r="C20" s="94" t="s">
        <v>94</v>
      </c>
      <c r="D20" s="94" t="s">
        <v>20</v>
      </c>
      <c r="E20" s="94" t="s">
        <v>23</v>
      </c>
      <c r="F20" s="94" t="s">
        <v>18</v>
      </c>
      <c r="G20" s="94" t="s">
        <v>25</v>
      </c>
      <c r="H20" s="94" t="s">
        <v>22</v>
      </c>
      <c r="I20" s="94" t="s">
        <v>24</v>
      </c>
      <c r="J20" s="94" t="s">
        <v>27</v>
      </c>
      <c r="K20" s="94" t="s">
        <v>21</v>
      </c>
      <c r="L20" s="94" t="s">
        <v>26</v>
      </c>
      <c r="M20" s="94" t="s">
        <v>19</v>
      </c>
      <c r="N20" s="23"/>
    </row>
    <row r="21" spans="1:14" ht="30" x14ac:dyDescent="0.25">
      <c r="A21" s="16" t="s">
        <v>185</v>
      </c>
      <c r="B21" s="64" t="s">
        <v>46</v>
      </c>
      <c r="C21" s="61">
        <v>197</v>
      </c>
      <c r="D21" s="61" t="s">
        <v>122</v>
      </c>
      <c r="E21" s="61" t="s">
        <v>122</v>
      </c>
      <c r="F21" s="61" t="s">
        <v>122</v>
      </c>
      <c r="G21" s="61" t="s">
        <v>122</v>
      </c>
      <c r="H21" s="61" t="s">
        <v>122</v>
      </c>
      <c r="I21" s="61" t="s">
        <v>122</v>
      </c>
      <c r="J21" s="61" t="s">
        <v>122</v>
      </c>
      <c r="K21" s="61" t="s">
        <v>122</v>
      </c>
      <c r="L21" s="61" t="s">
        <v>122</v>
      </c>
      <c r="M21" s="61" t="s">
        <v>122</v>
      </c>
      <c r="N21" s="23"/>
    </row>
    <row r="22" spans="1:14" x14ac:dyDescent="0.25">
      <c r="A22" s="16" t="s">
        <v>185</v>
      </c>
      <c r="B22" s="64" t="s">
        <v>124</v>
      </c>
      <c r="C22" s="61" t="s">
        <v>122</v>
      </c>
      <c r="D22" s="61">
        <v>383.10753933333331</v>
      </c>
      <c r="E22" s="61">
        <v>490.77420599999999</v>
      </c>
      <c r="F22" s="61">
        <v>506.10753933333331</v>
      </c>
      <c r="G22" s="61">
        <v>696.795280875</v>
      </c>
      <c r="H22" s="61">
        <v>293.61074933333333</v>
      </c>
      <c r="I22" s="61">
        <v>300.88316199999997</v>
      </c>
      <c r="J22" s="61">
        <v>347.129862</v>
      </c>
      <c r="K22" s="61">
        <v>381.10753933333331</v>
      </c>
      <c r="L22" s="61">
        <v>400.94408266666665</v>
      </c>
      <c r="M22" s="61">
        <v>531.82127849999995</v>
      </c>
      <c r="N22" s="23"/>
    </row>
    <row r="23" spans="1:14" ht="30" x14ac:dyDescent="0.25">
      <c r="A23" s="16" t="s">
        <v>185</v>
      </c>
      <c r="B23" s="64" t="s">
        <v>54</v>
      </c>
      <c r="C23" s="61" t="s">
        <v>122</v>
      </c>
      <c r="D23" s="61">
        <v>225</v>
      </c>
      <c r="E23" s="61">
        <v>477.66666666666669</v>
      </c>
      <c r="F23" s="61">
        <v>696.48350000000005</v>
      </c>
      <c r="G23" s="61">
        <v>225</v>
      </c>
      <c r="H23" s="61">
        <v>120</v>
      </c>
      <c r="I23" s="61">
        <v>326.87524999999999</v>
      </c>
      <c r="J23" s="61">
        <v>240.96575000000001</v>
      </c>
      <c r="K23" s="61" t="s">
        <v>122</v>
      </c>
      <c r="L23" s="61" t="s">
        <v>122</v>
      </c>
      <c r="M23" s="61" t="s">
        <v>122</v>
      </c>
      <c r="N23" s="23"/>
    </row>
    <row r="24" spans="1:14" x14ac:dyDescent="0.25">
      <c r="A24" s="16" t="s">
        <v>185</v>
      </c>
      <c r="B24" s="64" t="s">
        <v>56</v>
      </c>
      <c r="C24" s="61" t="s">
        <v>122</v>
      </c>
      <c r="D24" s="61" t="s">
        <v>122</v>
      </c>
      <c r="E24" s="61" t="s">
        <v>122</v>
      </c>
      <c r="F24" s="61" t="s">
        <v>122</v>
      </c>
      <c r="G24" s="61">
        <v>2110.94821</v>
      </c>
      <c r="H24" s="61" t="s">
        <v>122</v>
      </c>
      <c r="I24" s="61" t="s">
        <v>122</v>
      </c>
      <c r="J24" s="61" t="s">
        <v>122</v>
      </c>
      <c r="K24" s="61" t="s">
        <v>122</v>
      </c>
      <c r="L24" s="61" t="s">
        <v>122</v>
      </c>
      <c r="M24" s="61">
        <v>115.5</v>
      </c>
      <c r="N24" s="23"/>
    </row>
    <row r="25" spans="1:14" ht="30" x14ac:dyDescent="0.25">
      <c r="A25" s="16" t="s">
        <v>185</v>
      </c>
      <c r="B25" s="64" t="s">
        <v>58</v>
      </c>
      <c r="C25" s="61" t="s">
        <v>122</v>
      </c>
      <c r="D25" s="61" t="s">
        <v>122</v>
      </c>
      <c r="E25" s="61">
        <v>1061.9276384886002</v>
      </c>
      <c r="F25" s="61">
        <v>2056.32213</v>
      </c>
      <c r="G25" s="61">
        <v>3306.158611269826</v>
      </c>
      <c r="H25" s="61">
        <v>241.23250000000002</v>
      </c>
      <c r="I25" s="61">
        <v>526.75900200000001</v>
      </c>
      <c r="J25" s="61">
        <v>2603.4250000000002</v>
      </c>
      <c r="K25" s="61" t="s">
        <v>122</v>
      </c>
      <c r="L25" s="61">
        <v>3600.0960810000006</v>
      </c>
      <c r="M25" s="61">
        <v>4000</v>
      </c>
      <c r="N25" s="23"/>
    </row>
    <row r="26" spans="1:14" ht="30" x14ac:dyDescent="0.25">
      <c r="A26" s="16" t="s">
        <v>185</v>
      </c>
      <c r="B26" s="64" t="s">
        <v>87</v>
      </c>
      <c r="C26" s="61">
        <v>107.31276</v>
      </c>
      <c r="D26" s="61" t="s">
        <v>122</v>
      </c>
      <c r="E26" s="61" t="s">
        <v>122</v>
      </c>
      <c r="F26" s="61" t="s">
        <v>122</v>
      </c>
      <c r="G26" s="61" t="s">
        <v>122</v>
      </c>
      <c r="H26" s="61" t="s">
        <v>122</v>
      </c>
      <c r="I26" s="61" t="s">
        <v>122</v>
      </c>
      <c r="J26" s="61" t="s">
        <v>122</v>
      </c>
      <c r="K26" s="61" t="s">
        <v>122</v>
      </c>
      <c r="L26" s="61" t="s">
        <v>122</v>
      </c>
      <c r="M26" s="61" t="s">
        <v>122</v>
      </c>
      <c r="N26" s="23"/>
    </row>
    <row r="27" spans="1:14" x14ac:dyDescent="0.25">
      <c r="A27" s="16" t="s">
        <v>185</v>
      </c>
      <c r="B27" s="64" t="s">
        <v>189</v>
      </c>
      <c r="C27" s="61">
        <v>88.91037350000002</v>
      </c>
      <c r="D27" s="61" t="s">
        <v>122</v>
      </c>
      <c r="E27" s="61" t="s">
        <v>122</v>
      </c>
      <c r="F27" s="61" t="s">
        <v>122</v>
      </c>
      <c r="G27" s="61" t="s">
        <v>122</v>
      </c>
      <c r="H27" s="61" t="s">
        <v>122</v>
      </c>
      <c r="I27" s="61" t="s">
        <v>122</v>
      </c>
      <c r="J27" s="61" t="s">
        <v>122</v>
      </c>
      <c r="K27" s="61" t="s">
        <v>122</v>
      </c>
      <c r="L27" s="61" t="s">
        <v>122</v>
      </c>
      <c r="M27" s="61" t="s">
        <v>122</v>
      </c>
      <c r="N27" s="23"/>
    </row>
    <row r="28" spans="1:14" x14ac:dyDescent="0.25">
      <c r="A28" s="16" t="s">
        <v>185</v>
      </c>
      <c r="B28" s="64" t="s">
        <v>37</v>
      </c>
      <c r="C28" s="61" t="s">
        <v>122</v>
      </c>
      <c r="D28" s="61">
        <v>89.278629999999993</v>
      </c>
      <c r="E28" s="61">
        <v>112.342904</v>
      </c>
      <c r="F28" s="61" t="s">
        <v>122</v>
      </c>
      <c r="G28" s="61">
        <v>33.028630000000007</v>
      </c>
      <c r="H28" s="61" t="s">
        <v>122</v>
      </c>
      <c r="I28" s="61" t="s">
        <v>122</v>
      </c>
      <c r="J28" s="61" t="s">
        <v>122</v>
      </c>
      <c r="K28" s="61" t="s">
        <v>122</v>
      </c>
      <c r="L28" s="61" t="s">
        <v>122</v>
      </c>
      <c r="M28" s="61" t="s">
        <v>122</v>
      </c>
      <c r="N28" s="23"/>
    </row>
    <row r="29" spans="1:14" ht="30" x14ac:dyDescent="0.25">
      <c r="A29" s="16" t="s">
        <v>186</v>
      </c>
      <c r="B29" s="64" t="s">
        <v>47</v>
      </c>
      <c r="C29" s="61">
        <v>4497.0939628571423</v>
      </c>
      <c r="D29" s="61" t="s">
        <v>122</v>
      </c>
      <c r="E29" s="61" t="s">
        <v>122</v>
      </c>
      <c r="F29" s="61" t="s">
        <v>122</v>
      </c>
      <c r="G29" s="61" t="s">
        <v>122</v>
      </c>
      <c r="H29" s="61" t="s">
        <v>122</v>
      </c>
      <c r="I29" s="61" t="s">
        <v>122</v>
      </c>
      <c r="J29" s="61" t="s">
        <v>122</v>
      </c>
      <c r="K29" s="61" t="s">
        <v>122</v>
      </c>
      <c r="L29" s="61" t="s">
        <v>122</v>
      </c>
      <c r="M29" s="61" t="s">
        <v>122</v>
      </c>
      <c r="N29" s="23"/>
    </row>
    <row r="30" spans="1:14" ht="30" x14ac:dyDescent="0.25">
      <c r="A30" s="16" t="s">
        <v>186</v>
      </c>
      <c r="B30" s="64" t="s">
        <v>53</v>
      </c>
      <c r="C30" s="61">
        <v>1406.5176324166666</v>
      </c>
      <c r="D30" s="61" t="s">
        <v>122</v>
      </c>
      <c r="E30" s="61" t="s">
        <v>122</v>
      </c>
      <c r="F30" s="61" t="s">
        <v>122</v>
      </c>
      <c r="G30" s="61" t="s">
        <v>122</v>
      </c>
      <c r="H30" s="61" t="s">
        <v>122</v>
      </c>
      <c r="I30" s="61" t="s">
        <v>122</v>
      </c>
      <c r="J30" s="61" t="s">
        <v>122</v>
      </c>
      <c r="K30" s="61" t="s">
        <v>122</v>
      </c>
      <c r="L30" s="61" t="s">
        <v>122</v>
      </c>
      <c r="M30" s="61" t="s">
        <v>122</v>
      </c>
      <c r="N30" s="23"/>
    </row>
    <row r="31" spans="1:14" ht="30" x14ac:dyDescent="0.25">
      <c r="A31" s="16" t="s">
        <v>186</v>
      </c>
      <c r="B31" s="64" t="s">
        <v>55</v>
      </c>
      <c r="C31" s="61">
        <v>205.30303721428572</v>
      </c>
      <c r="D31" s="61" t="s">
        <v>122</v>
      </c>
      <c r="E31" s="61" t="s">
        <v>122</v>
      </c>
      <c r="F31" s="61" t="s">
        <v>122</v>
      </c>
      <c r="G31" s="61" t="s">
        <v>122</v>
      </c>
      <c r="H31" s="61" t="s">
        <v>122</v>
      </c>
      <c r="I31" s="61" t="s">
        <v>122</v>
      </c>
      <c r="J31" s="61" t="s">
        <v>122</v>
      </c>
      <c r="K31" s="61" t="s">
        <v>122</v>
      </c>
      <c r="L31" s="61" t="s">
        <v>122</v>
      </c>
      <c r="M31" s="61" t="s">
        <v>122</v>
      </c>
      <c r="N31" s="23"/>
    </row>
    <row r="32" spans="1:14" x14ac:dyDescent="0.25">
      <c r="A32" s="16" t="s">
        <v>186</v>
      </c>
      <c r="B32" s="64" t="s">
        <v>39</v>
      </c>
      <c r="C32" s="61">
        <v>63.121133100000002</v>
      </c>
      <c r="D32" s="61" t="s">
        <v>122</v>
      </c>
      <c r="E32" s="61" t="s">
        <v>122</v>
      </c>
      <c r="F32" s="61" t="s">
        <v>122</v>
      </c>
      <c r="G32" s="61" t="s">
        <v>122</v>
      </c>
      <c r="H32" s="61" t="s">
        <v>122</v>
      </c>
      <c r="I32" s="61" t="s">
        <v>122</v>
      </c>
      <c r="J32" s="61" t="s">
        <v>122</v>
      </c>
      <c r="K32" s="61" t="s">
        <v>122</v>
      </c>
      <c r="L32" s="61" t="s">
        <v>122</v>
      </c>
      <c r="M32" s="61" t="s">
        <v>122</v>
      </c>
      <c r="N32" s="23"/>
    </row>
    <row r="33" spans="1:14" ht="30" x14ac:dyDescent="0.25">
      <c r="A33" s="16" t="s">
        <v>186</v>
      </c>
      <c r="B33" s="64" t="s">
        <v>123</v>
      </c>
      <c r="C33" s="61">
        <v>1271.5063875142857</v>
      </c>
      <c r="D33" s="61" t="s">
        <v>122</v>
      </c>
      <c r="E33" s="61" t="s">
        <v>122</v>
      </c>
      <c r="F33" s="61" t="s">
        <v>122</v>
      </c>
      <c r="G33" s="61" t="s">
        <v>122</v>
      </c>
      <c r="H33" s="61" t="s">
        <v>122</v>
      </c>
      <c r="I33" s="61" t="s">
        <v>122</v>
      </c>
      <c r="J33" s="61" t="s">
        <v>122</v>
      </c>
      <c r="K33" s="61" t="s">
        <v>122</v>
      </c>
      <c r="L33" s="61" t="s">
        <v>122</v>
      </c>
      <c r="M33" s="61" t="s">
        <v>122</v>
      </c>
      <c r="N33" s="23"/>
    </row>
    <row r="34" spans="1:14" ht="30" x14ac:dyDescent="0.25">
      <c r="A34" s="16" t="s">
        <v>186</v>
      </c>
      <c r="B34" s="64" t="s">
        <v>127</v>
      </c>
      <c r="C34" s="61">
        <v>1066.2033503</v>
      </c>
      <c r="D34" s="61" t="s">
        <v>122</v>
      </c>
      <c r="E34" s="61" t="s">
        <v>122</v>
      </c>
      <c r="F34" s="61" t="s">
        <v>122</v>
      </c>
      <c r="G34" s="61" t="s">
        <v>122</v>
      </c>
      <c r="H34" s="61" t="s">
        <v>122</v>
      </c>
      <c r="I34" s="61" t="s">
        <v>122</v>
      </c>
      <c r="J34" s="61" t="s">
        <v>122</v>
      </c>
      <c r="K34" s="61" t="s">
        <v>122</v>
      </c>
      <c r="L34" s="61" t="s">
        <v>122</v>
      </c>
      <c r="M34" s="61" t="s">
        <v>122</v>
      </c>
      <c r="N34" s="23"/>
    </row>
    <row r="35" spans="1:14" ht="30" x14ac:dyDescent="0.25">
      <c r="A35" s="16" t="s">
        <v>186</v>
      </c>
      <c r="B35" s="64" t="s">
        <v>126</v>
      </c>
      <c r="C35" s="61">
        <v>606.83150950000004</v>
      </c>
      <c r="D35" s="61" t="s">
        <v>122</v>
      </c>
      <c r="E35" s="61" t="s">
        <v>122</v>
      </c>
      <c r="F35" s="61" t="s">
        <v>122</v>
      </c>
      <c r="G35" s="61" t="s">
        <v>122</v>
      </c>
      <c r="H35" s="61" t="s">
        <v>122</v>
      </c>
      <c r="I35" s="61" t="s">
        <v>122</v>
      </c>
      <c r="J35" s="61" t="s">
        <v>122</v>
      </c>
      <c r="K35" s="61" t="s">
        <v>122</v>
      </c>
      <c r="L35" s="61" t="s">
        <v>122</v>
      </c>
      <c r="M35" s="61" t="s">
        <v>122</v>
      </c>
      <c r="N35" s="23"/>
    </row>
    <row r="36" spans="1:14" ht="30" x14ac:dyDescent="0.25">
      <c r="A36" s="16" t="s">
        <v>187</v>
      </c>
      <c r="B36" s="64" t="s">
        <v>95</v>
      </c>
      <c r="C36" s="61">
        <v>18</v>
      </c>
      <c r="D36" s="61" t="s">
        <v>122</v>
      </c>
      <c r="E36" s="61" t="s">
        <v>122</v>
      </c>
      <c r="F36" s="61" t="s">
        <v>122</v>
      </c>
      <c r="G36" s="61" t="s">
        <v>122</v>
      </c>
      <c r="H36" s="61" t="s">
        <v>122</v>
      </c>
      <c r="I36" s="61" t="s">
        <v>122</v>
      </c>
      <c r="J36" s="61" t="s">
        <v>122</v>
      </c>
      <c r="K36" s="61" t="s">
        <v>122</v>
      </c>
      <c r="L36" s="61" t="s">
        <v>122</v>
      </c>
      <c r="M36" s="61" t="s">
        <v>122</v>
      </c>
      <c r="N36" s="23"/>
    </row>
    <row r="37" spans="1:14" ht="30" x14ac:dyDescent="0.25">
      <c r="A37" s="16" t="s">
        <v>187</v>
      </c>
      <c r="B37" s="64" t="s">
        <v>96</v>
      </c>
      <c r="C37" s="61">
        <v>163</v>
      </c>
      <c r="D37" s="61" t="s">
        <v>122</v>
      </c>
      <c r="E37" s="61" t="s">
        <v>122</v>
      </c>
      <c r="F37" s="61" t="s">
        <v>122</v>
      </c>
      <c r="G37" s="61" t="s">
        <v>122</v>
      </c>
      <c r="H37" s="61" t="s">
        <v>122</v>
      </c>
      <c r="I37" s="61" t="s">
        <v>122</v>
      </c>
      <c r="J37" s="61" t="s">
        <v>122</v>
      </c>
      <c r="K37" s="61" t="s">
        <v>122</v>
      </c>
      <c r="L37" s="61" t="s">
        <v>122</v>
      </c>
      <c r="M37" s="61" t="s">
        <v>122</v>
      </c>
      <c r="N37" s="23"/>
    </row>
    <row r="38" spans="1:14" ht="30" x14ac:dyDescent="0.25">
      <c r="A38" s="16" t="s">
        <v>187</v>
      </c>
      <c r="B38" s="64" t="s">
        <v>97</v>
      </c>
      <c r="C38" s="61">
        <v>318</v>
      </c>
      <c r="D38" s="61" t="s">
        <v>122</v>
      </c>
      <c r="E38" s="61" t="s">
        <v>122</v>
      </c>
      <c r="F38" s="61" t="s">
        <v>122</v>
      </c>
      <c r="G38" s="61" t="s">
        <v>122</v>
      </c>
      <c r="H38" s="61" t="s">
        <v>122</v>
      </c>
      <c r="I38" s="61" t="s">
        <v>122</v>
      </c>
      <c r="J38" s="61" t="s">
        <v>122</v>
      </c>
      <c r="K38" s="61" t="s">
        <v>122</v>
      </c>
      <c r="L38" s="61" t="s">
        <v>122</v>
      </c>
      <c r="M38" s="61" t="s">
        <v>122</v>
      </c>
      <c r="N38" s="23"/>
    </row>
    <row r="39" spans="1:14" ht="30" x14ac:dyDescent="0.25">
      <c r="A39" s="16" t="s">
        <v>187</v>
      </c>
      <c r="B39" s="64" t="s">
        <v>61</v>
      </c>
      <c r="C39" s="61">
        <v>415.78587600000003</v>
      </c>
      <c r="D39" s="61" t="s">
        <v>122</v>
      </c>
      <c r="E39" s="61" t="s">
        <v>122</v>
      </c>
      <c r="F39" s="61" t="s">
        <v>122</v>
      </c>
      <c r="G39" s="61" t="s">
        <v>122</v>
      </c>
      <c r="H39" s="61" t="s">
        <v>122</v>
      </c>
      <c r="I39" s="61" t="s">
        <v>122</v>
      </c>
      <c r="J39" s="61" t="s">
        <v>122</v>
      </c>
      <c r="K39" s="61" t="s">
        <v>122</v>
      </c>
      <c r="L39" s="61" t="s">
        <v>122</v>
      </c>
      <c r="M39" s="61" t="s">
        <v>122</v>
      </c>
      <c r="N39" s="23"/>
    </row>
    <row r="40" spans="1:14" x14ac:dyDescent="0.25">
      <c r="A40" s="16" t="s">
        <v>187</v>
      </c>
      <c r="B40" s="64" t="s">
        <v>125</v>
      </c>
      <c r="C40" s="61" t="s">
        <v>122</v>
      </c>
      <c r="D40" s="61">
        <v>143.86321650000002</v>
      </c>
      <c r="E40" s="61">
        <v>143.86321650000002</v>
      </c>
      <c r="F40" s="61">
        <v>143.86321650000002</v>
      </c>
      <c r="G40" s="61">
        <v>487.63602149999997</v>
      </c>
      <c r="H40" s="61">
        <v>19.14374625</v>
      </c>
      <c r="I40" s="61">
        <v>19.14374625</v>
      </c>
      <c r="J40" s="61">
        <v>388.57731749999999</v>
      </c>
      <c r="K40" s="61">
        <v>143.86321650000002</v>
      </c>
      <c r="L40" s="61">
        <v>388.57731749999999</v>
      </c>
      <c r="M40" s="61">
        <v>487.63602149999997</v>
      </c>
      <c r="N40" s="23"/>
    </row>
    <row r="41" spans="1:14" x14ac:dyDescent="0.25">
      <c r="A41" s="16" t="s">
        <v>48</v>
      </c>
      <c r="B41" s="64" t="s">
        <v>48</v>
      </c>
      <c r="C41" s="61">
        <v>71.524294499999996</v>
      </c>
      <c r="D41" s="61" t="s">
        <v>122</v>
      </c>
      <c r="E41" s="61" t="s">
        <v>122</v>
      </c>
      <c r="F41" s="61" t="s">
        <v>122</v>
      </c>
      <c r="G41" s="61" t="s">
        <v>122</v>
      </c>
      <c r="H41" s="61" t="s">
        <v>122</v>
      </c>
      <c r="I41" s="61" t="s">
        <v>122</v>
      </c>
      <c r="J41" s="61" t="s">
        <v>122</v>
      </c>
      <c r="K41" s="61" t="s">
        <v>122</v>
      </c>
      <c r="L41" s="61" t="s">
        <v>122</v>
      </c>
      <c r="M41" s="61" t="s">
        <v>122</v>
      </c>
      <c r="N41" s="23"/>
    </row>
    <row r="42" spans="1:14" ht="30" x14ac:dyDescent="0.25">
      <c r="A42" s="16" t="s">
        <v>62</v>
      </c>
      <c r="B42" s="64" t="s">
        <v>49</v>
      </c>
      <c r="C42" s="61">
        <v>654.12260742857143</v>
      </c>
      <c r="D42" s="61" t="s">
        <v>122</v>
      </c>
      <c r="E42" s="61" t="s">
        <v>122</v>
      </c>
      <c r="F42" s="61" t="s">
        <v>122</v>
      </c>
      <c r="G42" s="61" t="s">
        <v>122</v>
      </c>
      <c r="H42" s="61" t="s">
        <v>122</v>
      </c>
      <c r="I42" s="61" t="s">
        <v>122</v>
      </c>
      <c r="J42" s="61" t="s">
        <v>122</v>
      </c>
      <c r="K42" s="61" t="s">
        <v>122</v>
      </c>
      <c r="L42" s="61" t="s">
        <v>122</v>
      </c>
      <c r="M42" s="61" t="s">
        <v>122</v>
      </c>
      <c r="N42" s="23"/>
    </row>
    <row r="43" spans="1:14" ht="30" x14ac:dyDescent="0.25">
      <c r="A43" s="16" t="s">
        <v>62</v>
      </c>
      <c r="B43" s="64" t="s">
        <v>50</v>
      </c>
      <c r="C43" s="61">
        <v>999.33070850000013</v>
      </c>
      <c r="D43" s="61" t="s">
        <v>122</v>
      </c>
      <c r="E43" s="61" t="s">
        <v>122</v>
      </c>
      <c r="F43" s="61" t="s">
        <v>122</v>
      </c>
      <c r="G43" s="61" t="s">
        <v>122</v>
      </c>
      <c r="H43" s="61" t="s">
        <v>122</v>
      </c>
      <c r="I43" s="61" t="s">
        <v>122</v>
      </c>
      <c r="J43" s="61" t="s">
        <v>122</v>
      </c>
      <c r="K43" s="61" t="s">
        <v>122</v>
      </c>
      <c r="L43" s="61" t="s">
        <v>122</v>
      </c>
      <c r="M43" s="61" t="s">
        <v>122</v>
      </c>
      <c r="N43" s="23"/>
    </row>
    <row r="44" spans="1:14" x14ac:dyDescent="0.25">
      <c r="A44" s="16"/>
      <c r="B44" s="64"/>
      <c r="C44" s="61"/>
      <c r="D44" s="61"/>
      <c r="E44" s="61"/>
      <c r="F44" s="61"/>
      <c r="G44" s="61"/>
      <c r="H44" s="61"/>
      <c r="I44" s="61"/>
      <c r="J44" s="61"/>
      <c r="K44" s="61"/>
      <c r="L44" s="61"/>
      <c r="M44" s="61"/>
      <c r="N44" s="23"/>
    </row>
    <row r="45" spans="1:14" x14ac:dyDescent="0.25">
      <c r="A45" s="101" t="s">
        <v>175</v>
      </c>
      <c r="B45" s="102"/>
      <c r="C45" s="61"/>
      <c r="D45" s="61"/>
      <c r="E45" s="61"/>
      <c r="F45" s="61"/>
      <c r="G45" s="61"/>
      <c r="H45" s="61"/>
      <c r="I45" s="61"/>
      <c r="J45" s="61"/>
      <c r="K45" s="61"/>
      <c r="L45" s="61"/>
      <c r="M45" s="61"/>
      <c r="N45" s="23"/>
    </row>
    <row r="46" spans="1:14" x14ac:dyDescent="0.25">
      <c r="A46" s="101" t="s">
        <v>185</v>
      </c>
      <c r="B46" s="103" t="s">
        <v>169</v>
      </c>
      <c r="C46" s="61"/>
      <c r="D46" s="61"/>
      <c r="E46" s="61"/>
      <c r="F46" s="61"/>
      <c r="G46" s="61"/>
      <c r="H46" s="61"/>
      <c r="I46" s="61"/>
      <c r="J46" s="61"/>
      <c r="K46" s="61"/>
      <c r="L46" s="61"/>
      <c r="M46" s="61"/>
      <c r="N46" s="23"/>
    </row>
    <row r="47" spans="1:14" x14ac:dyDescent="0.25">
      <c r="A47" s="101" t="s">
        <v>186</v>
      </c>
      <c r="B47" s="106" t="s">
        <v>170</v>
      </c>
      <c r="C47" s="61"/>
      <c r="D47" s="61"/>
      <c r="E47" s="61"/>
      <c r="F47" s="61"/>
      <c r="G47" s="61"/>
      <c r="H47" s="61"/>
      <c r="I47" s="61"/>
      <c r="J47" s="61"/>
      <c r="K47" s="61"/>
      <c r="L47" s="61"/>
      <c r="M47" s="61"/>
      <c r="N47" s="23"/>
    </row>
    <row r="48" spans="1:14" x14ac:dyDescent="0.25">
      <c r="A48" s="101" t="s">
        <v>187</v>
      </c>
      <c r="B48" s="103" t="s">
        <v>171</v>
      </c>
      <c r="C48" s="61"/>
      <c r="D48" s="61"/>
      <c r="E48" s="61"/>
      <c r="F48" s="61"/>
      <c r="G48" s="61"/>
      <c r="H48" s="61"/>
      <c r="I48" s="61"/>
      <c r="J48" s="61"/>
      <c r="K48" s="61"/>
      <c r="L48" s="61"/>
      <c r="M48" s="61"/>
      <c r="N48" s="23"/>
    </row>
    <row r="49" spans="1:14" ht="30" x14ac:dyDescent="0.25">
      <c r="A49" s="104" t="s">
        <v>173</v>
      </c>
      <c r="B49" s="103" t="s">
        <v>172</v>
      </c>
      <c r="C49" s="61"/>
      <c r="D49" s="61"/>
      <c r="E49" s="61"/>
      <c r="F49" s="61"/>
      <c r="G49" s="61"/>
      <c r="H49" s="61"/>
      <c r="I49" s="61"/>
      <c r="J49" s="61"/>
      <c r="K49" s="61"/>
      <c r="L49" s="61"/>
      <c r="M49" s="61"/>
      <c r="N49" s="23"/>
    </row>
    <row r="50" spans="1:14" ht="15.75" thickBot="1" x14ac:dyDescent="0.3">
      <c r="A50" s="107"/>
      <c r="B50" s="108"/>
      <c r="C50" s="18"/>
      <c r="D50" s="18"/>
      <c r="E50" s="18"/>
      <c r="F50" s="18"/>
      <c r="G50" s="18"/>
      <c r="H50" s="18"/>
      <c r="I50" s="18"/>
      <c r="J50" s="18"/>
      <c r="K50" s="18"/>
      <c r="L50" s="18"/>
      <c r="M50" s="18"/>
      <c r="N50" s="25"/>
    </row>
    <row r="51" spans="1:14" x14ac:dyDescent="0.25">
      <c r="A51" s="100"/>
      <c r="B51" s="99"/>
      <c r="C51" s="22"/>
      <c r="D51" s="22"/>
      <c r="E51" s="22"/>
      <c r="F51" s="22"/>
      <c r="G51" s="22"/>
      <c r="H51" s="22"/>
      <c r="I51" s="22"/>
      <c r="J51" s="22"/>
      <c r="K51" s="22"/>
      <c r="L51" s="22"/>
      <c r="M51" s="22"/>
      <c r="N51" s="22"/>
    </row>
    <row r="52" spans="1:14" ht="15.75" thickBot="1" x14ac:dyDescent="0.3"/>
    <row r="53" spans="1:14" x14ac:dyDescent="0.25">
      <c r="A53" s="60" t="s">
        <v>131</v>
      </c>
      <c r="B53" s="15"/>
      <c r="C53" s="20"/>
    </row>
    <row r="54" spans="1:14" x14ac:dyDescent="0.25">
      <c r="A54" s="16"/>
      <c r="B54" s="22"/>
      <c r="C54" s="23"/>
    </row>
    <row r="55" spans="1:14" x14ac:dyDescent="0.25">
      <c r="A55" s="36" t="s">
        <v>34</v>
      </c>
      <c r="B55" s="59" t="s">
        <v>40</v>
      </c>
      <c r="C55" s="23"/>
    </row>
    <row r="56" spans="1:14" x14ac:dyDescent="0.25">
      <c r="A56" s="16" t="s">
        <v>20</v>
      </c>
      <c r="B56" s="22" t="s">
        <v>41</v>
      </c>
      <c r="C56" s="23"/>
    </row>
    <row r="57" spans="1:14" x14ac:dyDescent="0.25">
      <c r="A57" s="16" t="s">
        <v>23</v>
      </c>
      <c r="B57" s="22" t="s">
        <v>42</v>
      </c>
      <c r="C57" s="23"/>
    </row>
    <row r="58" spans="1:14" x14ac:dyDescent="0.25">
      <c r="A58" s="16" t="s">
        <v>18</v>
      </c>
      <c r="B58" s="22" t="s">
        <v>41</v>
      </c>
      <c r="C58" s="23"/>
    </row>
    <row r="59" spans="1:14" x14ac:dyDescent="0.25">
      <c r="A59" s="16" t="s">
        <v>25</v>
      </c>
      <c r="B59" s="22" t="s">
        <v>41</v>
      </c>
      <c r="C59" s="23"/>
    </row>
    <row r="60" spans="1:14" x14ac:dyDescent="0.25">
      <c r="A60" s="16" t="s">
        <v>22</v>
      </c>
      <c r="B60" s="22" t="s">
        <v>43</v>
      </c>
      <c r="C60" s="23"/>
    </row>
    <row r="61" spans="1:14" x14ac:dyDescent="0.25">
      <c r="A61" s="16" t="s">
        <v>24</v>
      </c>
      <c r="B61" s="22" t="s">
        <v>43</v>
      </c>
      <c r="C61" s="23"/>
    </row>
    <row r="62" spans="1:14" x14ac:dyDescent="0.25">
      <c r="A62" s="16" t="s">
        <v>27</v>
      </c>
      <c r="B62" s="22" t="s">
        <v>43</v>
      </c>
      <c r="C62" s="23"/>
    </row>
    <row r="63" spans="1:14" x14ac:dyDescent="0.25">
      <c r="A63" s="16" t="s">
        <v>21</v>
      </c>
      <c r="B63" s="22" t="s">
        <v>43</v>
      </c>
      <c r="C63" s="23"/>
    </row>
    <row r="64" spans="1:14" x14ac:dyDescent="0.25">
      <c r="A64" s="16" t="s">
        <v>26</v>
      </c>
      <c r="B64" s="22" t="s">
        <v>41</v>
      </c>
      <c r="C64" s="23"/>
    </row>
    <row r="65" spans="1:3" x14ac:dyDescent="0.25">
      <c r="A65" s="16" t="s">
        <v>19</v>
      </c>
      <c r="B65" s="22" t="s">
        <v>43</v>
      </c>
      <c r="C65" s="23"/>
    </row>
    <row r="66" spans="1:3" ht="15.75" thickBot="1" x14ac:dyDescent="0.3">
      <c r="A66" s="17"/>
      <c r="B66" s="18"/>
      <c r="C66" s="25"/>
    </row>
    <row r="68" spans="1:3" ht="15.75" thickBot="1" x14ac:dyDescent="0.3"/>
    <row r="69" spans="1:3" x14ac:dyDescent="0.25">
      <c r="A69" s="60" t="s">
        <v>132</v>
      </c>
      <c r="B69" s="15"/>
      <c r="C69" s="20"/>
    </row>
    <row r="70" spans="1:3" x14ac:dyDescent="0.25">
      <c r="A70" s="21"/>
      <c r="B70" s="22"/>
      <c r="C70" s="23"/>
    </row>
    <row r="71" spans="1:3" x14ac:dyDescent="0.25">
      <c r="A71" s="36" t="s">
        <v>44</v>
      </c>
      <c r="B71" s="59" t="s">
        <v>133</v>
      </c>
      <c r="C71" s="23"/>
    </row>
    <row r="72" spans="1:3" x14ac:dyDescent="0.25">
      <c r="A72" s="62" t="s">
        <v>45</v>
      </c>
      <c r="B72" s="22">
        <v>0.94</v>
      </c>
      <c r="C72" s="23"/>
    </row>
    <row r="73" spans="1:3" x14ac:dyDescent="0.25">
      <c r="A73" s="62" t="s">
        <v>51</v>
      </c>
      <c r="B73" s="22">
        <v>0.94</v>
      </c>
      <c r="C73" s="23"/>
    </row>
    <row r="74" spans="1:3" x14ac:dyDescent="0.25">
      <c r="A74" s="63" t="s">
        <v>88</v>
      </c>
      <c r="B74" s="22">
        <v>0.97</v>
      </c>
      <c r="C74" s="23"/>
    </row>
    <row r="75" spans="1:3" x14ac:dyDescent="0.25">
      <c r="A75" s="63" t="s">
        <v>89</v>
      </c>
      <c r="B75" s="22">
        <v>0.97</v>
      </c>
      <c r="C75" s="23"/>
    </row>
    <row r="76" spans="1:3" x14ac:dyDescent="0.25">
      <c r="A76" s="63" t="s">
        <v>36</v>
      </c>
      <c r="B76" s="22">
        <v>0.59</v>
      </c>
      <c r="C76" s="23"/>
    </row>
    <row r="77" spans="1:3" x14ac:dyDescent="0.25">
      <c r="A77" s="63" t="s">
        <v>189</v>
      </c>
      <c r="B77" s="22">
        <v>0.27</v>
      </c>
      <c r="C77" s="23"/>
    </row>
    <row r="78" spans="1:3" x14ac:dyDescent="0.25">
      <c r="A78" s="63" t="s">
        <v>188</v>
      </c>
      <c r="B78" s="22">
        <v>0.27</v>
      </c>
      <c r="C78" s="23"/>
    </row>
    <row r="79" spans="1:3" x14ac:dyDescent="0.25">
      <c r="A79" s="62" t="s">
        <v>19</v>
      </c>
      <c r="B79" s="22">
        <v>0</v>
      </c>
      <c r="C79" s="23"/>
    </row>
    <row r="80" spans="1:3" x14ac:dyDescent="0.25">
      <c r="A80" s="62" t="s">
        <v>191</v>
      </c>
      <c r="B80" s="22">
        <v>0</v>
      </c>
      <c r="C80" s="23"/>
    </row>
    <row r="81" spans="1:3" x14ac:dyDescent="0.25">
      <c r="A81" s="63" t="s">
        <v>190</v>
      </c>
      <c r="B81" s="22">
        <v>0</v>
      </c>
      <c r="C81" s="23"/>
    </row>
    <row r="82" spans="1:3" x14ac:dyDescent="0.25">
      <c r="A82" s="63" t="s">
        <v>186</v>
      </c>
      <c r="B82" s="22">
        <v>0.94</v>
      </c>
      <c r="C82" s="23"/>
    </row>
    <row r="83" spans="1:3" x14ac:dyDescent="0.25">
      <c r="A83" s="63" t="s">
        <v>187</v>
      </c>
      <c r="B83" s="22">
        <v>0.95</v>
      </c>
      <c r="C83" s="23"/>
    </row>
    <row r="84" spans="1:3" x14ac:dyDescent="0.25">
      <c r="A84" s="63" t="s">
        <v>48</v>
      </c>
      <c r="B84" s="22">
        <v>0.97</v>
      </c>
      <c r="C84" s="23"/>
    </row>
    <row r="85" spans="1:3" x14ac:dyDescent="0.25">
      <c r="A85" s="16" t="s">
        <v>62</v>
      </c>
      <c r="B85" s="22">
        <v>0.97</v>
      </c>
      <c r="C85" s="23"/>
    </row>
    <row r="86" spans="1:3" x14ac:dyDescent="0.25">
      <c r="A86" s="16"/>
      <c r="B86" s="22"/>
      <c r="C86" s="23"/>
    </row>
    <row r="87" spans="1:3" ht="15.75" thickBot="1" x14ac:dyDescent="0.3">
      <c r="A87" s="105" t="s">
        <v>174</v>
      </c>
      <c r="B87" s="18"/>
      <c r="C87" s="25"/>
    </row>
    <row r="88" spans="1:3" x14ac:dyDescent="0.25">
      <c r="A88" s="106"/>
      <c r="B88" s="22"/>
      <c r="C88" s="22"/>
    </row>
    <row r="89" spans="1:3" ht="15.75" thickBot="1" x14ac:dyDescent="0.3"/>
    <row r="90" spans="1:3" x14ac:dyDescent="0.25">
      <c r="A90" s="60" t="s">
        <v>91</v>
      </c>
      <c r="B90" s="15"/>
      <c r="C90" s="20"/>
    </row>
    <row r="91" spans="1:3" x14ac:dyDescent="0.25">
      <c r="A91" s="16" t="s">
        <v>92</v>
      </c>
      <c r="B91" s="88">
        <v>3.0688832900000001E-6</v>
      </c>
      <c r="C91" s="23"/>
    </row>
    <row r="92" spans="1:3" x14ac:dyDescent="0.25">
      <c r="A92" s="16"/>
      <c r="B92" s="88"/>
      <c r="C92" s="23"/>
    </row>
    <row r="93" spans="1:3" x14ac:dyDescent="0.25">
      <c r="A93" s="16"/>
      <c r="B93" s="22"/>
      <c r="C93" s="23"/>
    </row>
    <row r="94" spans="1:3" ht="15.75" thickBot="1" x14ac:dyDescent="0.3">
      <c r="A94" s="17"/>
      <c r="B94" s="18"/>
      <c r="C94" s="25"/>
    </row>
  </sheetData>
  <sheetProtection algorithmName="SHA-512" hashValue="YW1a0A4pcKNg681er3IoFIUMQcYXO9kcXaFqoPvTNTB2sAgPDAstMhc9B9Kr604BcRKKa8qu2mvrWV4y88Fk8g==" saltValue="BvW1dgUxCXDd6AYhVYwftg==" spinCount="100000" sheet="1" formatCells="0" formatColumns="0" formatRows="0" autoFilter="0"/>
  <mergeCells count="2">
    <mergeCell ref="C5:K5"/>
    <mergeCell ref="C19:M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BCEA3-9773-4C9E-9ACE-1CA0E726F19F}">
  <sheetPr>
    <tabColor theme="9"/>
  </sheetPr>
  <dimension ref="A1:AD219"/>
  <sheetViews>
    <sheetView workbookViewId="0"/>
  </sheetViews>
  <sheetFormatPr defaultRowHeight="15" x14ac:dyDescent="0.25"/>
  <cols>
    <col min="1" max="1" width="18.28515625" style="6" customWidth="1"/>
    <col min="2" max="2" width="21" style="6" customWidth="1"/>
    <col min="3" max="30" width="20.5703125" style="6" customWidth="1"/>
    <col min="31" max="16384" width="9.140625" style="6"/>
  </cols>
  <sheetData>
    <row r="1" spans="1:30" x14ac:dyDescent="0.25">
      <c r="A1" s="137" t="s">
        <v>177</v>
      </c>
    </row>
    <row r="2" spans="1:30" ht="45" x14ac:dyDescent="0.25">
      <c r="A2" s="138" t="s">
        <v>3</v>
      </c>
      <c r="B2" s="138" t="s">
        <v>45</v>
      </c>
      <c r="C2" s="138" t="s">
        <v>51</v>
      </c>
      <c r="D2" s="138" t="s">
        <v>88</v>
      </c>
      <c r="E2" s="138" t="s">
        <v>89</v>
      </c>
      <c r="F2" s="138" t="s">
        <v>36</v>
      </c>
      <c r="G2" s="138" t="s">
        <v>189</v>
      </c>
      <c r="H2" s="138" t="s">
        <v>188</v>
      </c>
      <c r="I2" s="138" t="s">
        <v>19</v>
      </c>
      <c r="J2" s="138" t="s">
        <v>191</v>
      </c>
      <c r="K2" s="138" t="s">
        <v>190</v>
      </c>
      <c r="L2" s="138" t="s">
        <v>98</v>
      </c>
      <c r="O2" s="139"/>
      <c r="P2" s="139"/>
      <c r="Q2" s="139"/>
      <c r="R2" s="139"/>
      <c r="S2" s="139"/>
      <c r="T2" s="139"/>
      <c r="U2" s="139"/>
      <c r="V2" s="139"/>
      <c r="W2" s="139"/>
      <c r="X2" s="139"/>
    </row>
    <row r="3" spans="1:30" x14ac:dyDescent="0.25">
      <c r="A3" s="140" t="s">
        <v>20</v>
      </c>
      <c r="B3" s="141">
        <v>0</v>
      </c>
      <c r="C3" s="141">
        <v>0</v>
      </c>
      <c r="D3" s="141">
        <v>0</v>
      </c>
      <c r="E3" s="141">
        <v>0</v>
      </c>
      <c r="F3" s="141">
        <v>2.0983256969448527E-2</v>
      </c>
      <c r="G3" s="141">
        <v>0.96435993400266717</v>
      </c>
      <c r="H3" s="141">
        <v>5.0030583211350163E-4</v>
      </c>
      <c r="I3" s="141">
        <v>0</v>
      </c>
      <c r="J3" s="141">
        <v>1.4144668004043329E-2</v>
      </c>
      <c r="K3" s="141">
        <v>0</v>
      </c>
      <c r="L3" s="142">
        <f>SUM(B3:K3)</f>
        <v>0.99998816480827257</v>
      </c>
      <c r="N3" s="139"/>
      <c r="O3" s="139"/>
      <c r="P3" s="139"/>
      <c r="Q3" s="139"/>
      <c r="R3" s="139"/>
      <c r="S3" s="139"/>
      <c r="T3" s="139"/>
      <c r="U3" s="139"/>
      <c r="V3" s="139"/>
    </row>
    <row r="4" spans="1:30" x14ac:dyDescent="0.25">
      <c r="A4" s="140" t="s">
        <v>23</v>
      </c>
      <c r="B4" s="141">
        <v>5.7927712312687697E-4</v>
      </c>
      <c r="C4" s="141">
        <v>0</v>
      </c>
      <c r="D4" s="141">
        <v>2.9000000000000001E-2</v>
      </c>
      <c r="E4" s="141">
        <v>0</v>
      </c>
      <c r="F4" s="141">
        <v>0.20267077242031126</v>
      </c>
      <c r="G4" s="141">
        <v>0.21076540800926841</v>
      </c>
      <c r="H4" s="141">
        <v>0.35715483467735792</v>
      </c>
      <c r="I4" s="141">
        <v>0</v>
      </c>
      <c r="J4" s="141">
        <v>0.1161755514565771</v>
      </c>
      <c r="K4" s="141">
        <v>8.4132380066769305E-2</v>
      </c>
      <c r="L4" s="142">
        <f t="shared" ref="L4:L12" si="0">SUM(B4:K4)</f>
        <v>1.0004782237534109</v>
      </c>
    </row>
    <row r="5" spans="1:30" x14ac:dyDescent="0.25">
      <c r="A5" s="140" t="s">
        <v>18</v>
      </c>
      <c r="B5" s="141">
        <v>0</v>
      </c>
      <c r="C5" s="141">
        <v>0</v>
      </c>
      <c r="D5" s="141">
        <v>4.7000000000000002E-3</v>
      </c>
      <c r="E5" s="141">
        <v>2.9999999999999997E-4</v>
      </c>
      <c r="F5" s="141">
        <v>0.88463868714143612</v>
      </c>
      <c r="G5" s="141">
        <v>2.1579289865587586E-2</v>
      </c>
      <c r="H5" s="141">
        <v>0</v>
      </c>
      <c r="I5" s="141">
        <v>0</v>
      </c>
      <c r="J5" s="141">
        <v>7.0280418570905015E-2</v>
      </c>
      <c r="K5" s="141">
        <v>1.8370445722663119E-2</v>
      </c>
      <c r="L5" s="142">
        <f t="shared" si="0"/>
        <v>0.99986884130059184</v>
      </c>
    </row>
    <row r="6" spans="1:30" x14ac:dyDescent="0.25">
      <c r="A6" s="140" t="s">
        <v>25</v>
      </c>
      <c r="B6" s="141">
        <v>0</v>
      </c>
      <c r="C6" s="141">
        <v>0</v>
      </c>
      <c r="D6" s="141">
        <v>4.1399999999999999E-2</v>
      </c>
      <c r="E6" s="141">
        <v>3.5999999999999999E-3</v>
      </c>
      <c r="F6" s="141">
        <v>0.36854754230909254</v>
      </c>
      <c r="G6" s="141">
        <v>4.5075348936940075E-2</v>
      </c>
      <c r="H6" s="141">
        <v>4.3775420634016571E-2</v>
      </c>
      <c r="I6" s="141">
        <v>0.26489724535811687</v>
      </c>
      <c r="J6" s="141">
        <v>1.1167768925459607E-4</v>
      </c>
      <c r="K6" s="141">
        <v>0.23249731415157343</v>
      </c>
      <c r="L6" s="142">
        <f t="shared" si="0"/>
        <v>0.99990454907899418</v>
      </c>
    </row>
    <row r="7" spans="1:30" x14ac:dyDescent="0.25">
      <c r="A7" s="140" t="s">
        <v>22</v>
      </c>
      <c r="B7" s="141">
        <v>0</v>
      </c>
      <c r="C7" s="141">
        <v>0</v>
      </c>
      <c r="D7" s="141">
        <v>0</v>
      </c>
      <c r="E7" s="141">
        <v>0</v>
      </c>
      <c r="F7" s="141">
        <v>0.21613613127934989</v>
      </c>
      <c r="G7" s="141">
        <v>0.54349014412436059</v>
      </c>
      <c r="H7" s="141">
        <v>2.5685295660516166E-3</v>
      </c>
      <c r="I7" s="141">
        <v>0</v>
      </c>
      <c r="J7" s="141">
        <v>0.23566987345600729</v>
      </c>
      <c r="K7" s="141">
        <v>1.9644013301848302E-3</v>
      </c>
      <c r="L7" s="142">
        <f t="shared" si="0"/>
        <v>0.99982907975595414</v>
      </c>
    </row>
    <row r="8" spans="1:30" x14ac:dyDescent="0.25">
      <c r="A8" s="140" t="s">
        <v>24</v>
      </c>
      <c r="B8" s="141">
        <v>0</v>
      </c>
      <c r="C8" s="141">
        <v>0</v>
      </c>
      <c r="D8" s="141">
        <v>0</v>
      </c>
      <c r="E8" s="141">
        <v>0</v>
      </c>
      <c r="F8" s="141">
        <v>0.42070848668048694</v>
      </c>
      <c r="G8" s="141">
        <v>0.41086953543803251</v>
      </c>
      <c r="H8" s="141">
        <v>9.5547072629473717E-4</v>
      </c>
      <c r="I8" s="141">
        <v>0</v>
      </c>
      <c r="J8" s="141">
        <v>0.16405101323275587</v>
      </c>
      <c r="K8" s="141">
        <v>2.9851325558670695E-3</v>
      </c>
      <c r="L8" s="142">
        <f t="shared" si="0"/>
        <v>0.99956963863343706</v>
      </c>
    </row>
    <row r="9" spans="1:30" x14ac:dyDescent="0.25">
      <c r="A9" s="140" t="s">
        <v>27</v>
      </c>
      <c r="B9" s="141">
        <v>0</v>
      </c>
      <c r="C9" s="141">
        <v>0</v>
      </c>
      <c r="D9" s="141">
        <v>0</v>
      </c>
      <c r="E9" s="141">
        <v>0</v>
      </c>
      <c r="F9" s="141">
        <v>0.62773975310080266</v>
      </c>
      <c r="G9" s="141">
        <v>0.16944840871927802</v>
      </c>
      <c r="H9" s="141">
        <v>0</v>
      </c>
      <c r="I9" s="141">
        <v>0</v>
      </c>
      <c r="J9" s="141">
        <v>0.12864887805243383</v>
      </c>
      <c r="K9" s="141">
        <v>7.4162960127485536E-2</v>
      </c>
      <c r="L9" s="142">
        <f t="shared" si="0"/>
        <v>1</v>
      </c>
    </row>
    <row r="10" spans="1:30" x14ac:dyDescent="0.25">
      <c r="A10" s="140" t="s">
        <v>21</v>
      </c>
      <c r="B10" s="141">
        <v>0</v>
      </c>
      <c r="C10" s="141">
        <v>0</v>
      </c>
      <c r="D10" s="141">
        <v>0</v>
      </c>
      <c r="E10" s="141">
        <v>0</v>
      </c>
      <c r="F10" s="141">
        <v>0.23609173195950053</v>
      </c>
      <c r="G10" s="141">
        <v>0.76362205287825125</v>
      </c>
      <c r="H10" s="141">
        <v>0</v>
      </c>
      <c r="I10" s="141">
        <v>0</v>
      </c>
      <c r="J10" s="141">
        <v>0</v>
      </c>
      <c r="K10" s="141">
        <v>0</v>
      </c>
      <c r="L10" s="142">
        <f t="shared" si="0"/>
        <v>0.99971378483775175</v>
      </c>
    </row>
    <row r="11" spans="1:30" x14ac:dyDescent="0.25">
      <c r="A11" s="140" t="s">
        <v>26</v>
      </c>
      <c r="B11" s="141">
        <v>0</v>
      </c>
      <c r="C11" s="141">
        <v>0</v>
      </c>
      <c r="D11" s="141">
        <v>1E-3</v>
      </c>
      <c r="E11" s="141">
        <v>0</v>
      </c>
      <c r="F11" s="141">
        <v>0.70592719649323432</v>
      </c>
      <c r="G11" s="141">
        <v>0.15885267772060221</v>
      </c>
      <c r="H11" s="141">
        <v>0</v>
      </c>
      <c r="I11" s="141">
        <v>0</v>
      </c>
      <c r="J11" s="141">
        <v>0</v>
      </c>
      <c r="K11" s="141">
        <v>0.13421955403087474</v>
      </c>
      <c r="L11" s="142">
        <f t="shared" si="0"/>
        <v>0.99999942824471122</v>
      </c>
    </row>
    <row r="12" spans="1:30" x14ac:dyDescent="0.25">
      <c r="A12" s="140" t="s">
        <v>19</v>
      </c>
      <c r="B12" s="141">
        <v>0</v>
      </c>
      <c r="C12" s="141">
        <v>0</v>
      </c>
      <c r="D12" s="141">
        <v>3.0000000000000001E-3</v>
      </c>
      <c r="E12" s="141">
        <v>0</v>
      </c>
      <c r="F12" s="141">
        <v>7.8426577189086591E-2</v>
      </c>
      <c r="G12" s="141">
        <v>5.649413537070914E-4</v>
      </c>
      <c r="H12" s="141">
        <v>0</v>
      </c>
      <c r="I12" s="141">
        <v>0.89598965007874942</v>
      </c>
      <c r="J12" s="141">
        <v>0</v>
      </c>
      <c r="K12" s="141">
        <v>2.1543586081410247E-2</v>
      </c>
      <c r="L12" s="142">
        <f t="shared" si="0"/>
        <v>0.99952475470295343</v>
      </c>
    </row>
    <row r="13" spans="1:30" x14ac:dyDescent="0.25">
      <c r="A13" s="118" t="s">
        <v>168</v>
      </c>
    </row>
    <row r="14" spans="1:30" x14ac:dyDescent="0.25">
      <c r="F14" s="139"/>
      <c r="G14" s="139"/>
      <c r="H14" s="139"/>
      <c r="I14" s="139"/>
      <c r="J14" s="139"/>
      <c r="K14" s="139"/>
      <c r="L14" s="139"/>
      <c r="M14" s="139"/>
      <c r="N14" s="139"/>
      <c r="O14" s="139"/>
    </row>
    <row r="15" spans="1:30" x14ac:dyDescent="0.25">
      <c r="A15" s="137" t="s">
        <v>161</v>
      </c>
    </row>
    <row r="16" spans="1:30" ht="15" customHeight="1" x14ac:dyDescent="0.25">
      <c r="A16" s="143"/>
      <c r="B16" s="144"/>
      <c r="C16" s="145"/>
      <c r="D16" s="145"/>
      <c r="E16" s="206" t="s">
        <v>185</v>
      </c>
      <c r="F16" s="207"/>
      <c r="G16" s="207"/>
      <c r="H16" s="207"/>
      <c r="I16" s="208"/>
      <c r="J16" s="206" t="s">
        <v>186</v>
      </c>
      <c r="K16" s="207"/>
      <c r="L16" s="207"/>
      <c r="M16" s="207"/>
      <c r="N16" s="208"/>
      <c r="O16" s="200" t="s">
        <v>187</v>
      </c>
      <c r="P16" s="201"/>
      <c r="Q16" s="201"/>
      <c r="R16" s="201"/>
      <c r="S16" s="201"/>
      <c r="T16" s="202"/>
      <c r="U16" s="200" t="s">
        <v>48</v>
      </c>
      <c r="V16" s="201"/>
      <c r="W16" s="201"/>
      <c r="X16" s="201"/>
      <c r="Y16" s="202"/>
      <c r="Z16" s="200" t="s">
        <v>62</v>
      </c>
      <c r="AA16" s="201"/>
      <c r="AB16" s="201"/>
      <c r="AC16" s="201"/>
      <c r="AD16" s="202"/>
    </row>
    <row r="17" spans="1:30" ht="30" x14ac:dyDescent="0.25">
      <c r="A17" s="146" t="s">
        <v>4</v>
      </c>
      <c r="B17" s="146" t="s">
        <v>3</v>
      </c>
      <c r="C17" s="146" t="s">
        <v>44</v>
      </c>
      <c r="D17" s="146" t="s">
        <v>120</v>
      </c>
      <c r="E17" s="146" t="s">
        <v>185</v>
      </c>
      <c r="F17" s="146" t="s">
        <v>107</v>
      </c>
      <c r="G17" s="146" t="s">
        <v>93</v>
      </c>
      <c r="H17" s="146" t="s">
        <v>135</v>
      </c>
      <c r="I17" s="146" t="s">
        <v>136</v>
      </c>
      <c r="J17" s="146" t="s">
        <v>186</v>
      </c>
      <c r="K17" s="146" t="s">
        <v>107</v>
      </c>
      <c r="L17" s="146" t="s">
        <v>93</v>
      </c>
      <c r="M17" s="146" t="s">
        <v>135</v>
      </c>
      <c r="N17" s="146" t="s">
        <v>136</v>
      </c>
      <c r="O17" s="146" t="s">
        <v>187</v>
      </c>
      <c r="P17" s="146" t="s">
        <v>40</v>
      </c>
      <c r="Q17" s="146" t="s">
        <v>107</v>
      </c>
      <c r="R17" s="146" t="s">
        <v>93</v>
      </c>
      <c r="S17" s="146" t="s">
        <v>135</v>
      </c>
      <c r="T17" s="146" t="s">
        <v>136</v>
      </c>
      <c r="U17" s="146" t="s">
        <v>48</v>
      </c>
      <c r="V17" s="146" t="s">
        <v>107</v>
      </c>
      <c r="W17" s="146" t="s">
        <v>93</v>
      </c>
      <c r="X17" s="146" t="s">
        <v>135</v>
      </c>
      <c r="Y17" s="146" t="s">
        <v>136</v>
      </c>
      <c r="Z17" s="146" t="s">
        <v>62</v>
      </c>
      <c r="AA17" s="146" t="s">
        <v>107</v>
      </c>
      <c r="AB17" s="146" t="s">
        <v>93</v>
      </c>
      <c r="AC17" s="146" t="s">
        <v>135</v>
      </c>
      <c r="AD17" s="146" t="s">
        <v>136</v>
      </c>
    </row>
    <row r="18" spans="1:30" x14ac:dyDescent="0.25">
      <c r="A18" s="140" t="s">
        <v>10</v>
      </c>
      <c r="B18" s="140" t="s">
        <v>20</v>
      </c>
      <c r="C18" s="140" t="s">
        <v>45</v>
      </c>
      <c r="D18" s="147">
        <f>INDEX($A$2:$L$12,MATCH(B18,$A$2:$A$12,0),MATCH(C18,$A$2:$L$2,0))</f>
        <v>0</v>
      </c>
      <c r="E18" s="140" t="str" cm="1">
        <f t="array" ref="E18">IF(LEN($B18)=0,"",INDEX(table_options[Component Options],MATCH(1,(table_options[Sector]=$A18)*(table_options[Supply]=$C18)*(table_options[Component]=E$17)*(table_options[Default?]=TRUE),0)))</f>
        <v>Seawater Desalination Conveyance</v>
      </c>
      <c r="F18" s="148">
        <f>IF(E18="None",0,INDEX('Default Values'!$B$72:$B$85,MATCH('Historical Mix'!$C18,'Default Values'!$A$72:$A$85,0)))</f>
        <v>0.94</v>
      </c>
      <c r="G18" s="149" cm="1">
        <f t="array" ref="G18">IF(OR(E18="None",D18=0),0,_xlfn.IFNA(INDEX('Default EI Values'!$F$2:$F$951,_xlfn.IFNA(MATCH(1,('Default EI Values'!$A$2:$A$951=$A18)*('Default EI Values'!$B$2:$B$951=$B18)*('Default EI Values'!$C$2:$C$951=SUBSTITUTE($C18,"*",""))*('Default EI Values'!$D$2:$D$951=E$17)*('Default EI Values'!$E$2:$E$951=E18),0),MATCH(1,('Default EI Values'!$A$2:$A$951=$A18)*('Default EI Values'!$B$2:$B$951="Any")*('Default EI Values'!$C$2:$C$951=$C18)*('Default EI Values'!$D$2:$D$951=E$17)*('Default EI Values'!$E$2:$E$951=E18),0))),0))</f>
        <v>0</v>
      </c>
      <c r="H18" s="203">
        <f>SUMPRODUCT($D18:$D27,G18:G27)</f>
        <v>97.007662785558807</v>
      </c>
      <c r="I18" s="203">
        <f>SUMPRODUCT($D18:$D27,F18:F27,G18:G27)</f>
        <v>27.905210433179867</v>
      </c>
      <c r="J18" s="140" t="str" cm="1">
        <f t="array" ref="J18">IF(LEN($B18)=0,"",INDEX(table_options[Component Options],MATCH(1,(table_options[Sector]=$A18)*(table_options[Supply]=$C18)*(table_options[Component]=J$17)*(table_options[Default?]=TRUE),0)))</f>
        <v>Seawater Desalination Treatment</v>
      </c>
      <c r="K18" s="148">
        <f>IF(J18="None",0,INDEX('Default Values'!$B$72:$B$85,MATCH('Historical Mix'!J$17,'Default Values'!$A$72:$A$85,0)))</f>
        <v>0.94</v>
      </c>
      <c r="L18" s="149" cm="1">
        <f t="array" ref="L18">IF(OR(J18="None",D18=0),0,INDEX('Default EI Values'!$F$2:$F$951,_xlfn.IFNA(MATCH(1,('Default EI Values'!$A$2:$A$951=$A18)*('Default EI Values'!$B$2:$B$951=$B18)*('Default EI Values'!$C$2:$C$951=SUBSTITUTE($C18,"*",""))*('Default EI Values'!$D$2:$D$951=J$17)*('Default EI Values'!$E$2:$E$951=J18),0),MATCH(1,('Default EI Values'!$A$2:$A$951=$A18)*('Default EI Values'!$B$2:$B$951="Any")*('Default EI Values'!$C$2:$C$951=$C18)*('Default EI Values'!$D$2:$D$951=J$17)*('Default EI Values'!$E$2:$E$951=J18),0))))</f>
        <v>0</v>
      </c>
      <c r="M18" s="203">
        <f>SUMPRODUCT($D18:$D27,L18:L27)</f>
        <v>205.30060741347808</v>
      </c>
      <c r="N18" s="203">
        <f>SUMPRODUCT($D18:$D27,K18:K27,L18:L27)</f>
        <v>192.98257096866936</v>
      </c>
      <c r="O18" s="140" t="str" cm="1">
        <f t="array" ref="O18">IF(LEN($B18)=0,"",INDEX(table_options[Component Options],MATCH(1,(table_options[Sector]=$A18)*(table_options[Supply]=$C18)*(table_options[Component]=O$17)*(table_options[Default?]=TRUE),0)))</f>
        <v>Urban Potable Distribution</v>
      </c>
      <c r="P18" s="140" t="str">
        <f>IF(OR(LEN($C18)=0,O18&lt;&gt;"Urban Potable Distribution"),"",INDEX('Default Values'!$B$56:$B$65,MATCH('Historical Mix'!$B18,'Default Values'!$A$56:$A$65,0)))</f>
        <v>Moderate</v>
      </c>
      <c r="Q18" s="148">
        <f>IF(P18="None",0,INDEX('Default Values'!$B$72:$B$85,MATCH('Historical Mix'!O$17,'Default Values'!$A$72:$A$85,0)))</f>
        <v>0.95</v>
      </c>
      <c r="R18" s="149" cm="1">
        <f t="array" ref="R18">IF(OR(O18="None",D18=0),0,INDEX('Default EI Values'!$F$2:$F$951,_xlfn.IFNA(MATCH(1,('Default EI Values'!$A$2:$A$951=$A18)*('Default EI Values'!$B$2:$B$951=$B18)*('Default EI Values'!$C$2:$C$951=SUBSTITUTE($C18,"*",""))*('Default EI Values'!$D$2:$D$951=O$17)*('Default EI Values'!$E$2:$E$951=O18),0),_xlfn.IFNA(MATCH(1,('Default EI Values'!$A$2:$A$951=$A18)*('Default EI Values'!$B$2:$B$951="Any")*('Default EI Values'!$C$2:$C$951=$C18)*('Default EI Values'!$D$2:$D$951=O$17)*('Default EI Values'!$E$2:$E$951=O18),0),MATCH(1,('Default EI Values'!$B$2:$B$951="Any")*('Default EI Values'!$C$2:$C$951=$C18)*('Default EI Values'!$D$2:$D$951=O$17)*('Default EI Values'!$E$2:$E$951=$O18&amp;" - "&amp;$P18),0)))))</f>
        <v>0</v>
      </c>
      <c r="S18" s="203">
        <f>SUMPRODUCT($D18:$D27,R18:R27)</f>
        <v>162.99807086374844</v>
      </c>
      <c r="T18" s="203">
        <f>SUMPRODUCT($D18:$D27,Q18:Q27,R18:R27)</f>
        <v>154.848167320561</v>
      </c>
      <c r="U18" s="140" t="str" cm="1">
        <f t="array" ref="U18">IF(LEN($B18)=0,"",INDEX(table_options[Component Options],MATCH(1,(table_options[Sector]=$A18)*(table_options[Supply]=$C18)*(table_options[Component]=U$17)*(table_options[Default?]=TRUE),0)))</f>
        <v>Wastewater Collection</v>
      </c>
      <c r="V18" s="148">
        <f>IF(U18="None",0,INDEX('Default Values'!$B$72:$B$85,MATCH('Historical Mix'!U$17,'Default Values'!$A$72:$A$85,0)))</f>
        <v>0.97</v>
      </c>
      <c r="W18" s="149" cm="1">
        <f t="array" ref="W18">IF(OR(U18="None",D18=0),0,INDEX('Default EI Values'!$F$2:$F$951,_xlfn.IFNA(MATCH(1,('Default EI Values'!$A$2:$A$951=$A18)*('Default EI Values'!$B$2:$B$951=$B18)*('Default EI Values'!$C$2:$C$951=SUBSTITUTE($C18,"*",""))*('Default EI Values'!$D$2:$D$951=U$17)*('Default EI Values'!$E$2:$E$951=U18),0),MATCH(1,('Default EI Values'!$A$2:$A$951=$A18)*('Default EI Values'!$B$2:$B$951="Any")*('Default EI Values'!$C$2:$C$951=$C18)*('Default EI Values'!$D$2:$D$951=U$17)*('Default EI Values'!$E$2:$E$951=U18),0))))</f>
        <v>0</v>
      </c>
      <c r="X18" s="203">
        <f>SUMPRODUCT($D18:$D27,W18:W27)</f>
        <v>71.52344799626141</v>
      </c>
      <c r="Y18" s="203">
        <f>SUMPRODUCT($D18:$D27,V18:V27,W18:W27)</f>
        <v>69.377744556373571</v>
      </c>
      <c r="Z18" s="140" t="str" cm="1">
        <f t="array" ref="Z18">IF(LEN($B18)=0,"",INDEX(table_options[Component Options],MATCH(1,(table_options[Sector]=$A18)*(table_options[Supply]=$C18)*(table_options[Component]=Z$17)*(table_options[Default?]=TRUE),0)))</f>
        <v xml:space="preserve">Wastewater Secondary Treatment </v>
      </c>
      <c r="AA18" s="148">
        <f>IF(Z18="None",0,INDEX('Default Values'!$B$72:$B$85,MATCH('Historical Mix'!Z$17,'Default Values'!$A$72:$A$85,0)))</f>
        <v>0.97</v>
      </c>
      <c r="AB18" s="149" cm="1">
        <f t="array" ref="AB18">IF(OR(Z18="None",D18=0),0,INDEX('Default EI Values'!$F$2:$F$951,_xlfn.IFNA(MATCH(1,('Default EI Values'!$A$2:$A$951=$A18)*('Default EI Values'!$B$2:$B$951=$B18)*('Default EI Values'!$C$2:$C$951=SUBSTITUTE($C18,"*",""))*('Default EI Values'!$D$2:$D$951=Z$17)*('Default EI Values'!$E$2:$E$951=Z18),0),MATCH(1,('Default EI Values'!$A$2:$A$951=$A18)*('Default EI Values'!$B$2:$B$951="Any")*('Default EI Values'!$C$2:$C$951=$C18)*('Default EI Values'!$D$2:$D$951=Z$17)*('Default EI Values'!$E$2:$E$951=Z18),0))))</f>
        <v>0</v>
      </c>
      <c r="AC18" s="203">
        <f>SUMPRODUCT($D18:$D27,AB18:AB27)</f>
        <v>654.11486576209916</v>
      </c>
      <c r="AD18" s="203">
        <f>SUMPRODUCT($D18:$D27,AA18:AA27,AB18:AB27)</f>
        <v>634.49141978923626</v>
      </c>
    </row>
    <row r="19" spans="1:30" x14ac:dyDescent="0.25">
      <c r="A19" s="140" t="s">
        <v>10</v>
      </c>
      <c r="B19" s="140" t="s">
        <v>20</v>
      </c>
      <c r="C19" s="140" t="s">
        <v>51</v>
      </c>
      <c r="D19" s="147">
        <f t="shared" ref="D19:D27" si="1">INDEX($A$2:$L$12,MATCH(B19,$A$2:$A$12,0),MATCH(C19,$A$2:$L$2,0))</f>
        <v>0</v>
      </c>
      <c r="E19" s="140" t="str" cm="1">
        <f t="array" ref="E19">IF(LEN($B19)=0,"",INDEX(table_options[Component Options],MATCH(1,(table_options[Sector]=$A19)*(table_options[Supply]=$C19)*(table_options[Component]=E$17)*(table_options[Default?]=TRUE),0)))</f>
        <v>Groundwater pumping</v>
      </c>
      <c r="F19" s="148">
        <f>IF(E19="None",0,INDEX('Default Values'!$B$72:$B$85,MATCH('Historical Mix'!$C19,'Default Values'!$A$72:$A$85,0)))</f>
        <v>0.94</v>
      </c>
      <c r="G19" s="149" cm="1">
        <f t="array" ref="G19">IF(OR(E19="None",D19=0),0,_xlfn.IFNA(INDEX('Default EI Values'!$F$2:$F$951,_xlfn.IFNA(MATCH(1,('Default EI Values'!$A$2:$A$951=$A19)*('Default EI Values'!$B$2:$B$951=$B19)*('Default EI Values'!$C$2:$C$951=SUBSTITUTE($C19,"*",""))*('Default EI Values'!$D$2:$D$951=E$17)*('Default EI Values'!$E$2:$E$951=E19),0),MATCH(1,('Default EI Values'!$A$2:$A$951=$A19)*('Default EI Values'!$B$2:$B$951="Any")*('Default EI Values'!$C$2:$C$951=$C19)*('Default EI Values'!$D$2:$D$951=E$17)*('Default EI Values'!$E$2:$E$951=E19),0))),0))</f>
        <v>0</v>
      </c>
      <c r="H19" s="204"/>
      <c r="I19" s="204"/>
      <c r="J19" s="140" t="str" cm="1">
        <f t="array" ref="J19">IF(LEN($B19)=0,"",INDEX(table_options[Component Options],MATCH(1,(table_options[Sector]=$A19)*(table_options[Supply]=$C19)*(table_options[Component]=J$17)*(table_options[Default?]=TRUE),0)))</f>
        <v>Brackish Desalination Treatment</v>
      </c>
      <c r="K19" s="148">
        <f>IF(J19="None",0,INDEX('Default Values'!$B$72:$B$85,MATCH('Historical Mix'!J$17,'Default Values'!$A$72:$A$85,0)))</f>
        <v>0.94</v>
      </c>
      <c r="L19" s="149" cm="1">
        <f t="array" ref="L19">IF(OR(J19="None",D19=0),0,INDEX('Default EI Values'!$F$2:$F$951,_xlfn.IFNA(MATCH(1,('Default EI Values'!$A$2:$A$951=$A19)*('Default EI Values'!$B$2:$B$951=$B19)*('Default EI Values'!$C$2:$C$951=SUBSTITUTE($C19,"*",""))*('Default EI Values'!$D$2:$D$951=J$17)*('Default EI Values'!$E$2:$E$951=J19),0),MATCH(1,('Default EI Values'!$A$2:$A$951=$A19)*('Default EI Values'!$B$2:$B$951="Any")*('Default EI Values'!$C$2:$C$951=$C19)*('Default EI Values'!$D$2:$D$951=J$17)*('Default EI Values'!$E$2:$E$951=J19),0))))</f>
        <v>0</v>
      </c>
      <c r="M19" s="204"/>
      <c r="N19" s="204"/>
      <c r="O19" s="140" t="str" cm="1">
        <f t="array" ref="O19">IF(LEN($B19)=0,"",INDEX(table_options[Component Options],MATCH(1,(table_options[Sector]=$A19)*(table_options[Supply]=$C19)*(table_options[Component]=O$17)*(table_options[Default?]=TRUE),0)))</f>
        <v>Urban Potable Distribution</v>
      </c>
      <c r="P19" s="140" t="str">
        <f>IF(OR(LEN($C19)=0,O19&lt;&gt;"Urban Potable Distribution"),"",INDEX('Default Values'!$B$56:$B$65,MATCH('Historical Mix'!$B19,'Default Values'!$A$56:$A$65,0)))</f>
        <v>Moderate</v>
      </c>
      <c r="Q19" s="148">
        <f>IF(P19="None",0,INDEX('Default Values'!$B$72:$B$85,MATCH('Historical Mix'!O$17,'Default Values'!$A$72:$A$85,0)))</f>
        <v>0.95</v>
      </c>
      <c r="R19" s="149" cm="1">
        <f t="array" ref="R19">IF(OR(O19="None",D19=0),0,INDEX('Default EI Values'!$F$2:$F$951,_xlfn.IFNA(MATCH(1,('Default EI Values'!$A$2:$A$951=$A19)*('Default EI Values'!$B$2:$B$951=$B19)*('Default EI Values'!$C$2:$C$951=SUBSTITUTE($C19,"*",""))*('Default EI Values'!$D$2:$D$951=O$17)*('Default EI Values'!$E$2:$E$951=O19),0),_xlfn.IFNA(MATCH(1,('Default EI Values'!$A$2:$A$951=$A19)*('Default EI Values'!$B$2:$B$951="Any")*('Default EI Values'!$C$2:$C$951=$C19)*('Default EI Values'!$D$2:$D$951=O$17)*('Default EI Values'!$E$2:$E$951=O19),0),MATCH(1,('Default EI Values'!$B$2:$B$951="Any")*('Default EI Values'!$C$2:$C$951=$C19)*('Default EI Values'!$D$2:$D$951=O$17)*('Default EI Values'!$E$2:$E$951=$O19&amp;" - "&amp;$P19),0)))))</f>
        <v>0</v>
      </c>
      <c r="S19" s="204"/>
      <c r="T19" s="204"/>
      <c r="U19" s="140" t="str" cm="1">
        <f t="array" ref="U19">IF(LEN($B19)=0,"",INDEX(table_options[Component Options],MATCH(1,(table_options[Sector]=$A19)*(table_options[Supply]=$C19)*(table_options[Component]=U$17)*(table_options[Default?]=TRUE),0)))</f>
        <v>Wastewater Collection</v>
      </c>
      <c r="V19" s="148">
        <f>IF(U19="None",0,INDEX('Default Values'!$B$72:$B$85,MATCH('Historical Mix'!U$17,'Default Values'!$A$72:$A$85,0)))</f>
        <v>0.97</v>
      </c>
      <c r="W19" s="149" cm="1">
        <f t="array" ref="W19">IF(OR(U19="None",D19=0),0,INDEX('Default EI Values'!$F$2:$F$951,_xlfn.IFNA(MATCH(1,('Default EI Values'!$A$2:$A$951=$A19)*('Default EI Values'!$B$2:$B$951=$B19)*('Default EI Values'!$C$2:$C$951=SUBSTITUTE($C19,"*",""))*('Default EI Values'!$D$2:$D$951=U$17)*('Default EI Values'!$E$2:$E$951=U19),0),MATCH(1,('Default EI Values'!$A$2:$A$951=$A19)*('Default EI Values'!$B$2:$B$951="Any")*('Default EI Values'!$C$2:$C$951=$C19)*('Default EI Values'!$D$2:$D$951=U$17)*('Default EI Values'!$E$2:$E$951=U19),0))))</f>
        <v>0</v>
      </c>
      <c r="X19" s="204"/>
      <c r="Y19" s="204"/>
      <c r="Z19" s="140" t="str" cm="1">
        <f t="array" ref="Z19">IF(LEN($B19)=0,"",INDEX(table_options[Component Options],MATCH(1,(table_options[Sector]=$A19)*(table_options[Supply]=$C19)*(table_options[Component]=Z$17)*(table_options[Default?]=TRUE),0)))</f>
        <v xml:space="preserve">Wastewater Secondary Treatment </v>
      </c>
      <c r="AA19" s="148">
        <f>IF(Z19="None",0,INDEX('Default Values'!$B$72:$B$85,MATCH('Historical Mix'!Z$17,'Default Values'!$A$72:$A$85,0)))</f>
        <v>0.97</v>
      </c>
      <c r="AB19" s="149" cm="1">
        <f t="array" ref="AB19">IF(OR(Z19="None",D19=0),0,INDEX('Default EI Values'!$F$2:$F$951,_xlfn.IFNA(MATCH(1,('Default EI Values'!$A$2:$A$951=$A19)*('Default EI Values'!$B$2:$B$951=$B19)*('Default EI Values'!$C$2:$C$951=SUBSTITUTE($C19,"*",""))*('Default EI Values'!$D$2:$D$951=Z$17)*('Default EI Values'!$E$2:$E$951=Z19),0),MATCH(1,('Default EI Values'!$A$2:$A$951=$A19)*('Default EI Values'!$B$2:$B$951="Any")*('Default EI Values'!$C$2:$C$951=$C19)*('Default EI Values'!$D$2:$D$951=Z$17)*('Default EI Values'!$E$2:$E$951=Z19),0))))</f>
        <v>0</v>
      </c>
      <c r="AC19" s="204"/>
      <c r="AD19" s="204"/>
    </row>
    <row r="20" spans="1:30" x14ac:dyDescent="0.25">
      <c r="A20" s="140" t="s">
        <v>10</v>
      </c>
      <c r="B20" s="140" t="s">
        <v>20</v>
      </c>
      <c r="C20" s="140" t="s">
        <v>88</v>
      </c>
      <c r="D20" s="147">
        <f t="shared" si="1"/>
        <v>0</v>
      </c>
      <c r="E20" s="140" t="str" cm="1">
        <f t="array" ref="E20">IF(LEN($B20)=0,"",INDEX(table_options[Component Options],MATCH(1,(table_options[Sector]=$A20)*(table_options[Supply]=$C20)*(table_options[Component]=E$17)*(table_options[Default?]=TRUE),0)))</f>
        <v>Recycled Water (Non-Potable) Conveyance</v>
      </c>
      <c r="F20" s="148">
        <f>IF(E20="None",0,INDEX('Default Values'!$B$72:$B$85,MATCH('Historical Mix'!$C20,'Default Values'!$A$72:$A$85,0)))</f>
        <v>0.97</v>
      </c>
      <c r="G20" s="149" cm="1">
        <f t="array" ref="G20">IF(OR(E20="None",D20=0),0,_xlfn.IFNA(INDEX('Default EI Values'!$F$2:$F$951,_xlfn.IFNA(MATCH(1,('Default EI Values'!$A$2:$A$951=$A20)*('Default EI Values'!$B$2:$B$951=$B20)*('Default EI Values'!$C$2:$C$951=SUBSTITUTE($C20,"*",""))*('Default EI Values'!$D$2:$D$951=E$17)*('Default EI Values'!$E$2:$E$951=E20),0),MATCH(1,('Default EI Values'!$A$2:$A$951=$A20)*('Default EI Values'!$B$2:$B$951="Any")*('Default EI Values'!$C$2:$C$951=$C20)*('Default EI Values'!$D$2:$D$951=E$17)*('Default EI Values'!$E$2:$E$951=E20),0))),0))</f>
        <v>0</v>
      </c>
      <c r="H20" s="204"/>
      <c r="I20" s="204"/>
      <c r="J20" s="140" t="str" cm="1">
        <f t="array" ref="J20">IF(LEN($B20)=0,"",INDEX(table_options[Component Options],MATCH(1,(table_options[Sector]=$A20)*(table_options[Supply]=$C20)*(table_options[Component]=J$17)*(table_options[Default?]=TRUE),0)))</f>
        <v>Recycled Water (Non-potable) Treatment</v>
      </c>
      <c r="K20" s="148">
        <f>IF(J20="None",0,INDEX('Default Values'!$B$72:$B$85,MATCH('Historical Mix'!J$17,'Default Values'!$A$72:$A$85,0)))</f>
        <v>0.94</v>
      </c>
      <c r="L20" s="149" cm="1">
        <f t="array" ref="L20">IF(OR(J20="None",D20=0),0,INDEX('Default EI Values'!$F$2:$F$951,_xlfn.IFNA(MATCH(1,('Default EI Values'!$A$2:$A$951=$A20)*('Default EI Values'!$B$2:$B$951=$B20)*('Default EI Values'!$C$2:$C$951=SUBSTITUTE($C20,"*",""))*('Default EI Values'!$D$2:$D$951=J$17)*('Default EI Values'!$E$2:$E$951=J20),0),MATCH(1,('Default EI Values'!$A$2:$A$951=$A20)*('Default EI Values'!$B$2:$B$951="Any")*('Default EI Values'!$C$2:$C$951=$C20)*('Default EI Values'!$D$2:$D$951=J$17)*('Default EI Values'!$E$2:$E$951=J20),0))))</f>
        <v>0</v>
      </c>
      <c r="M20" s="204"/>
      <c r="N20" s="204"/>
      <c r="O20" s="140" t="str" cm="1">
        <f t="array" ref="O20">IF(LEN($B20)=0,"",INDEX(table_options[Component Options],MATCH(1,(table_options[Sector]=$A20)*(table_options[Supply]=$C20)*(table_options[Component]=O$17)*(table_options[Default?]=TRUE),0)))</f>
        <v>Recycled Water (Non-Potable) Distribution</v>
      </c>
      <c r="P20" s="140" t="str">
        <f>IF(OR(LEN($C20)=0,O20&lt;&gt;"Urban Potable Distribution"),"",INDEX('Default Values'!$B$56:$B$65,MATCH('Historical Mix'!$B20,'Default Values'!$A$56:$A$65,0)))</f>
        <v/>
      </c>
      <c r="Q20" s="148">
        <f>IF(P20="None",0,INDEX('Default Values'!$B$72:$B$85,MATCH('Historical Mix'!O$17,'Default Values'!$A$72:$A$85,0)))</f>
        <v>0.95</v>
      </c>
      <c r="R20" s="149" cm="1">
        <f t="array" ref="R20">IF(OR(O20="None",D20=0),0,INDEX('Default EI Values'!$F$2:$F$951,_xlfn.IFNA(MATCH(1,('Default EI Values'!$A$2:$A$951=$A20)*('Default EI Values'!$B$2:$B$951=$B20)*('Default EI Values'!$C$2:$C$951=SUBSTITUTE($C20,"*",""))*('Default EI Values'!$D$2:$D$951=O$17)*('Default EI Values'!$E$2:$E$951=O20),0),_xlfn.IFNA(MATCH(1,('Default EI Values'!$A$2:$A$951=$A20)*('Default EI Values'!$B$2:$B$951="Any")*('Default EI Values'!$C$2:$C$951=$C20)*('Default EI Values'!$D$2:$D$951=O$17)*('Default EI Values'!$E$2:$E$951=O20),0),MATCH(1,('Default EI Values'!$B$2:$B$951="Any")*('Default EI Values'!$C$2:$C$951=$C20)*('Default EI Values'!$D$2:$D$951=O$17)*('Default EI Values'!$E$2:$E$951=$O20&amp;" - "&amp;$P20),0)))))</f>
        <v>0</v>
      </c>
      <c r="S20" s="204"/>
      <c r="T20" s="204"/>
      <c r="U20" s="140" t="str" cm="1">
        <f t="array" ref="U20">IF(LEN($B20)=0,"",INDEX(table_options[Component Options],MATCH(1,(table_options[Sector]=$A20)*(table_options[Supply]=$C20)*(table_options[Component]=U$17)*(table_options[Default?]=TRUE),0)))</f>
        <v>Wastewater Collection</v>
      </c>
      <c r="V20" s="148">
        <f>IF(U20="None",0,INDEX('Default Values'!$B$72:$B$85,MATCH('Historical Mix'!U$17,'Default Values'!$A$72:$A$85,0)))</f>
        <v>0.97</v>
      </c>
      <c r="W20" s="149" cm="1">
        <f t="array" ref="W20">IF(OR(U20="None",D20=0),0,INDEX('Default EI Values'!$F$2:$F$951,_xlfn.IFNA(MATCH(1,('Default EI Values'!$A$2:$A$951=$A20)*('Default EI Values'!$B$2:$B$951=$B20)*('Default EI Values'!$C$2:$C$951=SUBSTITUTE($C20,"*",""))*('Default EI Values'!$D$2:$D$951=U$17)*('Default EI Values'!$E$2:$E$951=U20),0),MATCH(1,('Default EI Values'!$A$2:$A$951=$A20)*('Default EI Values'!$B$2:$B$951="Any")*('Default EI Values'!$C$2:$C$951=$C20)*('Default EI Values'!$D$2:$D$951=U$17)*('Default EI Values'!$E$2:$E$951=U20),0))))</f>
        <v>0</v>
      </c>
      <c r="X20" s="204"/>
      <c r="Y20" s="204"/>
      <c r="Z20" s="140" t="str" cm="1">
        <f t="array" ref="Z20">IF(LEN($B20)=0,"",INDEX(table_options[Component Options],MATCH(1,(table_options[Sector]=$A20)*(table_options[Supply]=$C20)*(table_options[Component]=Z$17)*(table_options[Default?]=TRUE),0)))</f>
        <v xml:space="preserve">Wastewater Secondary Treatment </v>
      </c>
      <c r="AA20" s="148">
        <f>IF(Z20="None",0,INDEX('Default Values'!$B$72:$B$85,MATCH('Historical Mix'!Z$17,'Default Values'!$A$72:$A$85,0)))</f>
        <v>0.97</v>
      </c>
      <c r="AB20" s="149" cm="1">
        <f t="array" ref="AB20">IF(OR(Z20="None",D20=0),0,INDEX('Default EI Values'!$F$2:$F$951,_xlfn.IFNA(MATCH(1,('Default EI Values'!$A$2:$A$951=$A20)*('Default EI Values'!$B$2:$B$951=$B20)*('Default EI Values'!$C$2:$C$951=SUBSTITUTE($C20,"*",""))*('Default EI Values'!$D$2:$D$951=Z$17)*('Default EI Values'!$E$2:$E$951=Z20),0),MATCH(1,('Default EI Values'!$A$2:$A$951=$A20)*('Default EI Values'!$B$2:$B$951="Any")*('Default EI Values'!$C$2:$C$951=$C20)*('Default EI Values'!$D$2:$D$951=Z$17)*('Default EI Values'!$E$2:$E$951=Z20),0))))</f>
        <v>0</v>
      </c>
      <c r="AC20" s="204"/>
      <c r="AD20" s="204"/>
    </row>
    <row r="21" spans="1:30" x14ac:dyDescent="0.25">
      <c r="A21" s="140" t="s">
        <v>10</v>
      </c>
      <c r="B21" s="140" t="s">
        <v>20</v>
      </c>
      <c r="C21" s="140" t="s">
        <v>89</v>
      </c>
      <c r="D21" s="147">
        <f t="shared" si="1"/>
        <v>0</v>
      </c>
      <c r="E21" s="140" t="str" cm="1">
        <f t="array" ref="E21">IF(LEN($B21)=0,"",INDEX(table_options[Component Options],MATCH(1,(table_options[Sector]=$A21)*(table_options[Supply]=$C21)*(table_options[Component]=E$17)*(table_options[Default?]=TRUE),0)))</f>
        <v>Groundwater pumping</v>
      </c>
      <c r="F21" s="148">
        <f>IF(E21="None",0,INDEX('Default Values'!$B$72:$B$85,MATCH('Historical Mix'!$C21,'Default Values'!$A$72:$A$85,0)))</f>
        <v>0.97</v>
      </c>
      <c r="G21" s="149" cm="1">
        <f t="array" ref="G21">IF(OR(E21="None",D21=0),0,_xlfn.IFNA(INDEX('Default EI Values'!$F$2:$F$951,_xlfn.IFNA(MATCH(1,('Default EI Values'!$A$2:$A$951=$A21)*('Default EI Values'!$B$2:$B$951=$B21)*('Default EI Values'!$C$2:$C$951=SUBSTITUTE($C21,"*",""))*('Default EI Values'!$D$2:$D$951=E$17)*('Default EI Values'!$E$2:$E$951=E21),0),MATCH(1,('Default EI Values'!$A$2:$A$951=$A21)*('Default EI Values'!$B$2:$B$951="Any")*('Default EI Values'!$C$2:$C$951=$C21)*('Default EI Values'!$D$2:$D$951=E$17)*('Default EI Values'!$E$2:$E$951=E21),0))),0))</f>
        <v>0</v>
      </c>
      <c r="H21" s="204"/>
      <c r="I21" s="204"/>
      <c r="J21" s="140" t="str" cm="1">
        <f t="array" ref="J21">IF(LEN($B21)=0,"",INDEX(table_options[Component Options],MATCH(1,(table_options[Sector]=$A21)*(table_options[Supply]=$C21)*(table_options[Component]=J$17)*(table_options[Default?]=TRUE),0)))</f>
        <v>Recycled Water (Potable) Treatment</v>
      </c>
      <c r="K21" s="148">
        <f>IF(J21="None",0,INDEX('Default Values'!$B$72:$B$85,MATCH('Historical Mix'!J$17,'Default Values'!$A$72:$A$85,0)))</f>
        <v>0.94</v>
      </c>
      <c r="L21" s="149" cm="1">
        <f t="array" ref="L21">IF(OR(J21="None",D21=0),0,INDEX('Default EI Values'!$F$2:$F$951,_xlfn.IFNA(MATCH(1,('Default EI Values'!$A$2:$A$951=$A21)*('Default EI Values'!$B$2:$B$951=$B21)*('Default EI Values'!$C$2:$C$951=SUBSTITUTE($C21,"*",""))*('Default EI Values'!$D$2:$D$951=J$17)*('Default EI Values'!$E$2:$E$951=J21),0),MATCH(1,('Default EI Values'!$A$2:$A$951=$A21)*('Default EI Values'!$B$2:$B$951="Any")*('Default EI Values'!$C$2:$C$951=$C21)*('Default EI Values'!$D$2:$D$951=J$17)*('Default EI Values'!$E$2:$E$951=J21),0))))</f>
        <v>0</v>
      </c>
      <c r="M21" s="204"/>
      <c r="N21" s="204"/>
      <c r="O21" s="140" t="str" cm="1">
        <f t="array" ref="O21">IF(LEN($B21)=0,"",INDEX(table_options[Component Options],MATCH(1,(table_options[Sector]=$A21)*(table_options[Supply]=$C21)*(table_options[Component]=O$17)*(table_options[Default?]=TRUE),0)))</f>
        <v>Urban Potable Distribution</v>
      </c>
      <c r="P21" s="140" t="str">
        <f>IF(OR(LEN($C21)=0,O21&lt;&gt;"Urban Potable Distribution"),"",INDEX('Default Values'!$B$56:$B$65,MATCH('Historical Mix'!$B21,'Default Values'!$A$56:$A$65,0)))</f>
        <v>Moderate</v>
      </c>
      <c r="Q21" s="148">
        <f>IF(P21="None",0,INDEX('Default Values'!$B$72:$B$85,MATCH('Historical Mix'!O$17,'Default Values'!$A$72:$A$85,0)))</f>
        <v>0.95</v>
      </c>
      <c r="R21" s="149" cm="1">
        <f t="array" ref="R21">IF(OR(O21="None",D21=0),0,INDEX('Default EI Values'!$F$2:$F$951,_xlfn.IFNA(MATCH(1,('Default EI Values'!$A$2:$A$951=$A21)*('Default EI Values'!$B$2:$B$951=$B21)*('Default EI Values'!$C$2:$C$951=SUBSTITUTE($C21,"*",""))*('Default EI Values'!$D$2:$D$951=O$17)*('Default EI Values'!$E$2:$E$951=O21),0),_xlfn.IFNA(MATCH(1,('Default EI Values'!$A$2:$A$951=$A21)*('Default EI Values'!$B$2:$B$951="Any")*('Default EI Values'!$C$2:$C$951=$C21)*('Default EI Values'!$D$2:$D$951=O$17)*('Default EI Values'!$E$2:$E$951=O21),0),MATCH(1,('Default EI Values'!$B$2:$B$951="Any")*('Default EI Values'!$C$2:$C$951=$C21)*('Default EI Values'!$D$2:$D$951=O$17)*('Default EI Values'!$E$2:$E$951=$O21&amp;" - "&amp;$P21),0)))))</f>
        <v>0</v>
      </c>
      <c r="S21" s="204"/>
      <c r="T21" s="204"/>
      <c r="U21" s="140" t="str" cm="1">
        <f t="array" ref="U21">IF(LEN($B21)=0,"",INDEX(table_options[Component Options],MATCH(1,(table_options[Sector]=$A21)*(table_options[Supply]=$C21)*(table_options[Component]=U$17)*(table_options[Default?]=TRUE),0)))</f>
        <v>Wastewater Collection</v>
      </c>
      <c r="V21" s="148">
        <f>IF(U21="None",0,INDEX('Default Values'!$B$72:$B$85,MATCH('Historical Mix'!U$17,'Default Values'!$A$72:$A$85,0)))</f>
        <v>0.97</v>
      </c>
      <c r="W21" s="149" cm="1">
        <f t="array" ref="W21">IF(OR(U21="None",D21=0),0,INDEX('Default EI Values'!$F$2:$F$951,_xlfn.IFNA(MATCH(1,('Default EI Values'!$A$2:$A$951=$A21)*('Default EI Values'!$B$2:$B$951=$B21)*('Default EI Values'!$C$2:$C$951=SUBSTITUTE($C21,"*",""))*('Default EI Values'!$D$2:$D$951=U$17)*('Default EI Values'!$E$2:$E$951=U21),0),MATCH(1,('Default EI Values'!$A$2:$A$951=$A21)*('Default EI Values'!$B$2:$B$951="Any")*('Default EI Values'!$C$2:$C$951=$C21)*('Default EI Values'!$D$2:$D$951=U$17)*('Default EI Values'!$E$2:$E$951=U21),0))))</f>
        <v>0</v>
      </c>
      <c r="X21" s="204"/>
      <c r="Y21" s="204"/>
      <c r="Z21" s="140" t="str" cm="1">
        <f t="array" ref="Z21">IF(LEN($B21)=0,"",INDEX(table_options[Component Options],MATCH(1,(table_options[Sector]=$A21)*(table_options[Supply]=$C21)*(table_options[Component]=Z$17)*(table_options[Default?]=TRUE),0)))</f>
        <v xml:space="preserve">Wastewater Secondary Treatment </v>
      </c>
      <c r="AA21" s="148">
        <f>IF(Z21="None",0,INDEX('Default Values'!$B$72:$B$85,MATCH('Historical Mix'!Z$17,'Default Values'!$A$72:$A$85,0)))</f>
        <v>0.97</v>
      </c>
      <c r="AB21" s="149" cm="1">
        <f t="array" ref="AB21">IF(OR(Z21="None",D21=0),0,INDEX('Default EI Values'!$F$2:$F$951,_xlfn.IFNA(MATCH(1,('Default EI Values'!$A$2:$A$951=$A21)*('Default EI Values'!$B$2:$B$951=$B21)*('Default EI Values'!$C$2:$C$951=SUBSTITUTE($C21,"*",""))*('Default EI Values'!$D$2:$D$951=Z$17)*('Default EI Values'!$E$2:$E$951=Z21),0),MATCH(1,('Default EI Values'!$A$2:$A$951=$A21)*('Default EI Values'!$B$2:$B$951="Any")*('Default EI Values'!$C$2:$C$951=$C21)*('Default EI Values'!$D$2:$D$951=Z$17)*('Default EI Values'!$E$2:$E$951=Z21),0))))</f>
        <v>0</v>
      </c>
      <c r="AC21" s="204"/>
      <c r="AD21" s="204"/>
    </row>
    <row r="22" spans="1:30" x14ac:dyDescent="0.25">
      <c r="A22" s="140" t="s">
        <v>10</v>
      </c>
      <c r="B22" s="140" t="s">
        <v>20</v>
      </c>
      <c r="C22" s="140" t="s">
        <v>36</v>
      </c>
      <c r="D22" s="147">
        <f t="shared" si="1"/>
        <v>2.0983256969448527E-2</v>
      </c>
      <c r="E22" s="140" t="str" cm="1">
        <f t="array" ref="E22">IF(LEN($B22)=0,"",INDEX(table_options[Component Options],MATCH(1,(table_options[Sector]=$A22)*(table_options[Supply]=$C22)*(table_options[Component]=E$17)*(table_options[Default?]=TRUE),0)))</f>
        <v>Groundwater pumping</v>
      </c>
      <c r="F22" s="148">
        <f>IF(E22="None",0,INDEX('Default Values'!$B$72:$B$85,MATCH('Historical Mix'!$C22,'Default Values'!$A$72:$A$85,0)))</f>
        <v>0.59</v>
      </c>
      <c r="G22" s="149" cm="1">
        <f t="array" ref="G22">IF(OR(E22="None",D22=0),0,_xlfn.IFNA(INDEX('Default EI Values'!$F$2:$F$951,_xlfn.IFNA(MATCH(1,('Default EI Values'!$A$2:$A$951=$A22)*('Default EI Values'!$B$2:$B$951=$B22)*('Default EI Values'!$C$2:$C$951=SUBSTITUTE($C22,"*",""))*('Default EI Values'!$D$2:$D$951=E$17)*('Default EI Values'!$E$2:$E$951=E22),0),MATCH(1,('Default EI Values'!$A$2:$A$951=$A22)*('Default EI Values'!$B$2:$B$951="Any")*('Default EI Values'!$C$2:$C$951=$C22)*('Default EI Values'!$D$2:$D$951=E$17)*('Default EI Values'!$E$2:$E$951=E22),0))),0))</f>
        <v>383.10753933333331</v>
      </c>
      <c r="H22" s="204"/>
      <c r="I22" s="204"/>
      <c r="J22" s="140" t="str" cm="1">
        <f t="array" ref="J22">IF(LEN($B22)=0,"",INDEX(table_options[Component Options],MATCH(1,(table_options[Sector]=$A22)*(table_options[Supply]=$C22)*(table_options[Component]=J$17)*(table_options[Default?]=TRUE),0)))</f>
        <v>Conventional Drinking Water Treatment</v>
      </c>
      <c r="K22" s="148">
        <f>IF(J22="None",0,INDEX('Default Values'!$B$72:$B$85,MATCH('Historical Mix'!J$17,'Default Values'!$A$72:$A$85,0)))</f>
        <v>0.94</v>
      </c>
      <c r="L22" s="149" cm="1">
        <f t="array" ref="L22">IF(OR(J22="None",D22=0),0,INDEX('Default EI Values'!$F$2:$F$951,_xlfn.IFNA(MATCH(1,('Default EI Values'!$A$2:$A$951=$A22)*('Default EI Values'!$B$2:$B$951=$B22)*('Default EI Values'!$C$2:$C$951=SUBSTITUTE($C22,"*",""))*('Default EI Values'!$D$2:$D$951=J$17)*('Default EI Values'!$E$2:$E$951=J22),0),MATCH(1,('Default EI Values'!$A$2:$A$951=$A22)*('Default EI Values'!$B$2:$B$951="Any")*('Default EI Values'!$C$2:$C$951=$C22)*('Default EI Values'!$D$2:$D$951=J$17)*('Default EI Values'!$E$2:$E$951=J22),0))))</f>
        <v>205.30303721428572</v>
      </c>
      <c r="M22" s="204"/>
      <c r="N22" s="204"/>
      <c r="O22" s="140" t="str" cm="1">
        <f t="array" ref="O22">IF(LEN($B22)=0,"",INDEX(table_options[Component Options],MATCH(1,(table_options[Sector]=$A22)*(table_options[Supply]=$C22)*(table_options[Component]=O$17)*(table_options[Default?]=TRUE),0)))</f>
        <v>Urban Potable Distribution</v>
      </c>
      <c r="P22" s="140" t="str">
        <f>IF(OR(LEN($C22)=0,O22&lt;&gt;"Urban Potable Distribution"),"",INDEX('Default Values'!$B$56:$B$65,MATCH('Historical Mix'!$B22,'Default Values'!$A$56:$A$65,0)))</f>
        <v>Moderate</v>
      </c>
      <c r="Q22" s="148">
        <f>IF(P22="None",0,INDEX('Default Values'!$B$72:$B$85,MATCH('Historical Mix'!O$17,'Default Values'!$A$72:$A$85,0)))</f>
        <v>0.95</v>
      </c>
      <c r="R22" s="149" cm="1">
        <f t="array" ref="R22">IF(OR(O22="None",D22=0),0,INDEX('Default EI Values'!$F$2:$F$951,_xlfn.IFNA(MATCH(1,('Default EI Values'!$A$2:$A$951=$A22)*('Default EI Values'!$B$2:$B$951=$B22)*('Default EI Values'!$C$2:$C$951=SUBSTITUTE($C22,"*",""))*('Default EI Values'!$D$2:$D$951=O$17)*('Default EI Values'!$E$2:$E$951=O22),0),_xlfn.IFNA(MATCH(1,('Default EI Values'!$A$2:$A$951=$A22)*('Default EI Values'!$B$2:$B$951="Any")*('Default EI Values'!$C$2:$C$951=$C22)*('Default EI Values'!$D$2:$D$951=O$17)*('Default EI Values'!$E$2:$E$951=O22),0),MATCH(1,('Default EI Values'!$B$2:$B$951="Any")*('Default EI Values'!$C$2:$C$951=$C22)*('Default EI Values'!$D$2:$D$951=O$17)*('Default EI Values'!$E$2:$E$951=$O22&amp;" - "&amp;$P22),0)))))</f>
        <v>163</v>
      </c>
      <c r="S22" s="204"/>
      <c r="T22" s="204"/>
      <c r="U22" s="140" t="str" cm="1">
        <f t="array" ref="U22">IF(LEN($B22)=0,"",INDEX(table_options[Component Options],MATCH(1,(table_options[Sector]=$A22)*(table_options[Supply]=$C22)*(table_options[Component]=U$17)*(table_options[Default?]=TRUE),0)))</f>
        <v>Wastewater Collection</v>
      </c>
      <c r="V22" s="148">
        <f>IF(U22="None",0,INDEX('Default Values'!$B$72:$B$85,MATCH('Historical Mix'!U$17,'Default Values'!$A$72:$A$85,0)))</f>
        <v>0.97</v>
      </c>
      <c r="W22" s="149" cm="1">
        <f t="array" ref="W22">IF(OR(U22="None",D22=0),0,INDEX('Default EI Values'!$F$2:$F$951,_xlfn.IFNA(MATCH(1,('Default EI Values'!$A$2:$A$951=$A22)*('Default EI Values'!$B$2:$B$951=$B22)*('Default EI Values'!$C$2:$C$951=SUBSTITUTE($C22,"*",""))*('Default EI Values'!$D$2:$D$951=U$17)*('Default EI Values'!$E$2:$E$951=U22),0),MATCH(1,('Default EI Values'!$A$2:$A$951=$A22)*('Default EI Values'!$B$2:$B$951="Any")*('Default EI Values'!$C$2:$C$951=$C22)*('Default EI Values'!$D$2:$D$951=U$17)*('Default EI Values'!$E$2:$E$951=U22),0))))</f>
        <v>71.524294499999996</v>
      </c>
      <c r="X22" s="204"/>
      <c r="Y22" s="204"/>
      <c r="Z22" s="140" t="str" cm="1">
        <f t="array" ref="Z22">IF(LEN($B22)=0,"",INDEX(table_options[Component Options],MATCH(1,(table_options[Sector]=$A22)*(table_options[Supply]=$C22)*(table_options[Component]=Z$17)*(table_options[Default?]=TRUE),0)))</f>
        <v xml:space="preserve">Wastewater Secondary Treatment </v>
      </c>
      <c r="AA22" s="148">
        <f>IF(Z22="None",0,INDEX('Default Values'!$B$72:$B$85,MATCH('Historical Mix'!Z$17,'Default Values'!$A$72:$A$85,0)))</f>
        <v>0.97</v>
      </c>
      <c r="AB22" s="149" cm="1">
        <f t="array" ref="AB22">IF(OR(Z22="None",D22=0),0,INDEX('Default EI Values'!$F$2:$F$951,_xlfn.IFNA(MATCH(1,('Default EI Values'!$A$2:$A$951=$A22)*('Default EI Values'!$B$2:$B$951=$B22)*('Default EI Values'!$C$2:$C$951=SUBSTITUTE($C22,"*",""))*('Default EI Values'!$D$2:$D$951=Z$17)*('Default EI Values'!$E$2:$E$951=Z22),0),MATCH(1,('Default EI Values'!$A$2:$A$951=$A22)*('Default EI Values'!$B$2:$B$951="Any")*('Default EI Values'!$C$2:$C$951=$C22)*('Default EI Values'!$D$2:$D$951=Z$17)*('Default EI Values'!$E$2:$E$951=Z22),0))))</f>
        <v>654.12260742857143</v>
      </c>
      <c r="AC22" s="204"/>
      <c r="AD22" s="204"/>
    </row>
    <row r="23" spans="1:30" x14ac:dyDescent="0.25">
      <c r="A23" s="140" t="s">
        <v>10</v>
      </c>
      <c r="B23" s="140" t="s">
        <v>20</v>
      </c>
      <c r="C23" s="140" t="s">
        <v>189</v>
      </c>
      <c r="D23" s="147">
        <f t="shared" si="1"/>
        <v>0.96435993400266717</v>
      </c>
      <c r="E23" s="140" t="str" cm="1">
        <f t="array" ref="E23">IF(LEN($B23)=0,"",INDEX(table_options[Component Options],MATCH(1,(table_options[Sector]=$A23)*(table_options[Supply]=$C23)*(table_options[Component]=E$17)*(table_options[Default?]=TRUE),0)))</f>
        <v>Local Surface Water</v>
      </c>
      <c r="F23" s="148">
        <f>IF(E23="None",0,INDEX('Default Values'!$B$72:$B$85,MATCH('Historical Mix'!$C23,'Default Values'!$A$72:$A$85,0)))</f>
        <v>0.27</v>
      </c>
      <c r="G23" s="149" cm="1">
        <f t="array" ref="G23">IF(OR(E23="None",D23=0),0,_xlfn.IFNA(INDEX('Default EI Values'!$F$2:$F$951,_xlfn.IFNA(MATCH(1,('Default EI Values'!$A$2:$A$951=$A23)*('Default EI Values'!$B$2:$B$951=$B23)*('Default EI Values'!$C$2:$C$951=SUBSTITUTE($C23,"*",""))*('Default EI Values'!$D$2:$D$951=E$17)*('Default EI Values'!$E$2:$E$951=E23),0),MATCH(1,('Default EI Values'!$A$2:$A$951=$A23)*('Default EI Values'!$B$2:$B$951="Any")*('Default EI Values'!$C$2:$C$951=$C23)*('Default EI Values'!$D$2:$D$951=E$17)*('Default EI Values'!$E$2:$E$951=E23),0))),0))</f>
        <v>88.91037350000002</v>
      </c>
      <c r="H23" s="204"/>
      <c r="I23" s="204"/>
      <c r="J23" s="140" t="str" cm="1">
        <f t="array" ref="J23">IF(LEN($B23)=0,"",INDEX(table_options[Component Options],MATCH(1,(table_options[Sector]=$A23)*(table_options[Supply]=$C23)*(table_options[Component]=J$17)*(table_options[Default?]=TRUE),0)))</f>
        <v>Conventional Drinking Water Treatment</v>
      </c>
      <c r="K23" s="148">
        <f>IF(J23="None",0,INDEX('Default Values'!$B$72:$B$85,MATCH('Historical Mix'!J$17,'Default Values'!$A$72:$A$85,0)))</f>
        <v>0.94</v>
      </c>
      <c r="L23" s="149" cm="1">
        <f t="array" ref="L23">IF(OR(J23="None",D23=0),0,INDEX('Default EI Values'!$F$2:$F$951,_xlfn.IFNA(MATCH(1,('Default EI Values'!$A$2:$A$951=$A23)*('Default EI Values'!$B$2:$B$951=$B23)*('Default EI Values'!$C$2:$C$951=SUBSTITUTE($C23,"*",""))*('Default EI Values'!$D$2:$D$951=J$17)*('Default EI Values'!$E$2:$E$951=J23),0),MATCH(1,('Default EI Values'!$A$2:$A$951=$A23)*('Default EI Values'!$B$2:$B$951="Any")*('Default EI Values'!$C$2:$C$951=$C23)*('Default EI Values'!$D$2:$D$951=J$17)*('Default EI Values'!$E$2:$E$951=J23),0))))</f>
        <v>205.30303721428572</v>
      </c>
      <c r="M23" s="204"/>
      <c r="N23" s="204"/>
      <c r="O23" s="140" t="str" cm="1">
        <f t="array" ref="O23">IF(LEN($B23)=0,"",INDEX(table_options[Component Options],MATCH(1,(table_options[Sector]=$A23)*(table_options[Supply]=$C23)*(table_options[Component]=O$17)*(table_options[Default?]=TRUE),0)))</f>
        <v>Urban Potable Distribution</v>
      </c>
      <c r="P23" s="140" t="str">
        <f>IF(OR(LEN($C23)=0,O23&lt;&gt;"Urban Potable Distribution"),"",INDEX('Default Values'!$B$56:$B$65,MATCH('Historical Mix'!$B23,'Default Values'!$A$56:$A$65,0)))</f>
        <v>Moderate</v>
      </c>
      <c r="Q23" s="148">
        <f>IF(P23="None",0,INDEX('Default Values'!$B$72:$B$85,MATCH('Historical Mix'!O$17,'Default Values'!$A$72:$A$85,0)))</f>
        <v>0.95</v>
      </c>
      <c r="R23" s="149" cm="1">
        <f t="array" ref="R23">IF(OR(O23="None",D23=0),0,INDEX('Default EI Values'!$F$2:$F$951,_xlfn.IFNA(MATCH(1,('Default EI Values'!$A$2:$A$951=$A23)*('Default EI Values'!$B$2:$B$951=$B23)*('Default EI Values'!$C$2:$C$951=SUBSTITUTE($C23,"*",""))*('Default EI Values'!$D$2:$D$951=O$17)*('Default EI Values'!$E$2:$E$951=O23),0),_xlfn.IFNA(MATCH(1,('Default EI Values'!$A$2:$A$951=$A23)*('Default EI Values'!$B$2:$B$951="Any")*('Default EI Values'!$C$2:$C$951=$C23)*('Default EI Values'!$D$2:$D$951=O$17)*('Default EI Values'!$E$2:$E$951=O23),0),MATCH(1,('Default EI Values'!$B$2:$B$951="Any")*('Default EI Values'!$C$2:$C$951=$C23)*('Default EI Values'!$D$2:$D$951=O$17)*('Default EI Values'!$E$2:$E$951=$O23&amp;" - "&amp;$P23),0)))))</f>
        <v>163</v>
      </c>
      <c r="S23" s="204"/>
      <c r="T23" s="204"/>
      <c r="U23" s="140" t="str" cm="1">
        <f t="array" ref="U23">IF(LEN($B23)=0,"",INDEX(table_options[Component Options],MATCH(1,(table_options[Sector]=$A23)*(table_options[Supply]=$C23)*(table_options[Component]=U$17)*(table_options[Default?]=TRUE),0)))</f>
        <v>Wastewater Collection</v>
      </c>
      <c r="V23" s="148">
        <f>IF(U23="None",0,INDEX('Default Values'!$B$72:$B$85,MATCH('Historical Mix'!U$17,'Default Values'!$A$72:$A$85,0)))</f>
        <v>0.97</v>
      </c>
      <c r="W23" s="149" cm="1">
        <f t="array" ref="W23">IF(OR(U23="None",D23=0),0,INDEX('Default EI Values'!$F$2:$F$951,_xlfn.IFNA(MATCH(1,('Default EI Values'!$A$2:$A$951=$A23)*('Default EI Values'!$B$2:$B$951=$B23)*('Default EI Values'!$C$2:$C$951=SUBSTITUTE($C23,"*",""))*('Default EI Values'!$D$2:$D$951=U$17)*('Default EI Values'!$E$2:$E$951=U23),0),MATCH(1,('Default EI Values'!$A$2:$A$951=$A23)*('Default EI Values'!$B$2:$B$951="Any")*('Default EI Values'!$C$2:$C$951=$C23)*('Default EI Values'!$D$2:$D$951=U$17)*('Default EI Values'!$E$2:$E$951=U23),0))))</f>
        <v>71.524294499999996</v>
      </c>
      <c r="X23" s="204"/>
      <c r="Y23" s="204"/>
      <c r="Z23" s="140" t="str" cm="1">
        <f t="array" ref="Z23">IF(LEN($B23)=0,"",INDEX(table_options[Component Options],MATCH(1,(table_options[Sector]=$A23)*(table_options[Supply]=$C23)*(table_options[Component]=Z$17)*(table_options[Default?]=TRUE),0)))</f>
        <v xml:space="preserve">Wastewater Secondary Treatment </v>
      </c>
      <c r="AA23" s="148">
        <f>IF(Z23="None",0,INDEX('Default Values'!$B$72:$B$85,MATCH('Historical Mix'!Z$17,'Default Values'!$A$72:$A$85,0)))</f>
        <v>0.97</v>
      </c>
      <c r="AB23" s="149" cm="1">
        <f t="array" ref="AB23">IF(OR(Z23="None",D23=0),0,INDEX('Default EI Values'!$F$2:$F$951,_xlfn.IFNA(MATCH(1,('Default EI Values'!$A$2:$A$951=$A23)*('Default EI Values'!$B$2:$B$951=$B23)*('Default EI Values'!$C$2:$C$951=SUBSTITUTE($C23,"*",""))*('Default EI Values'!$D$2:$D$951=Z$17)*('Default EI Values'!$E$2:$E$951=Z23),0),MATCH(1,('Default EI Values'!$A$2:$A$951=$A23)*('Default EI Values'!$B$2:$B$951="Any")*('Default EI Values'!$C$2:$C$951=$C23)*('Default EI Values'!$D$2:$D$951=Z$17)*('Default EI Values'!$E$2:$E$951=Z23),0))))</f>
        <v>654.12260742857143</v>
      </c>
      <c r="AC23" s="204"/>
      <c r="AD23" s="204"/>
    </row>
    <row r="24" spans="1:30" x14ac:dyDescent="0.25">
      <c r="A24" s="140" t="s">
        <v>10</v>
      </c>
      <c r="B24" s="140" t="s">
        <v>20</v>
      </c>
      <c r="C24" s="140" t="s">
        <v>188</v>
      </c>
      <c r="D24" s="147">
        <f t="shared" si="1"/>
        <v>5.0030583211350163E-4</v>
      </c>
      <c r="E24" s="140" t="str" cm="1">
        <f t="array" ref="E24">IF(LEN($B24)=0,"",INDEX(table_options[Component Options],MATCH(1,(table_options[Sector]=$A24)*(table_options[Supply]=$C24)*(table_options[Component]=E$17)*(table_options[Default?]=TRUE),0)))</f>
        <v>Local Imported Deliveries</v>
      </c>
      <c r="F24" s="148">
        <f>IF(E24="None",0,INDEX('Default Values'!$B$72:$B$85,MATCH('Historical Mix'!$C24,'Default Values'!$A$72:$A$85,0)))</f>
        <v>0.27</v>
      </c>
      <c r="G24" s="149" cm="1">
        <f t="array" ref="G24">IF(OR(E24="None",D24=0),0,_xlfn.IFNA(INDEX('Default EI Values'!$F$2:$F$951,_xlfn.IFNA(MATCH(1,('Default EI Values'!$A$2:$A$951=$A24)*('Default EI Values'!$B$2:$B$951=$B24)*('Default EI Values'!$C$2:$C$951=SUBSTITUTE($C24,"*",""))*('Default EI Values'!$D$2:$D$951=E$17)*('Default EI Values'!$E$2:$E$951=E24),0),MATCH(1,('Default EI Values'!$A$2:$A$951=$A24)*('Default EI Values'!$B$2:$B$951="Any")*('Default EI Values'!$C$2:$C$951=$C24)*('Default EI Values'!$D$2:$D$951=E$17)*('Default EI Values'!$E$2:$E$951=E24),0))),0))</f>
        <v>89.278629999999993</v>
      </c>
      <c r="H24" s="204"/>
      <c r="I24" s="204"/>
      <c r="J24" s="140" t="str" cm="1">
        <f t="array" ref="J24">IF(LEN($B24)=0,"",INDEX(table_options[Component Options],MATCH(1,(table_options[Sector]=$A24)*(table_options[Supply]=$C24)*(table_options[Component]=J$17)*(table_options[Default?]=TRUE),0)))</f>
        <v>Conventional Drinking Water Treatment</v>
      </c>
      <c r="K24" s="148">
        <f>IF(J24="None",0,INDEX('Default Values'!$B$72:$B$85,MATCH('Historical Mix'!J$17,'Default Values'!$A$72:$A$85,0)))</f>
        <v>0.94</v>
      </c>
      <c r="L24" s="149" cm="1">
        <f t="array" ref="L24">IF(OR(J24="None",D24=0),0,INDEX('Default EI Values'!$F$2:$F$951,_xlfn.IFNA(MATCH(1,('Default EI Values'!$A$2:$A$951=$A24)*('Default EI Values'!$B$2:$B$951=$B24)*('Default EI Values'!$C$2:$C$951=SUBSTITUTE($C24,"*",""))*('Default EI Values'!$D$2:$D$951=J$17)*('Default EI Values'!$E$2:$E$951=J24),0),MATCH(1,('Default EI Values'!$A$2:$A$951=$A24)*('Default EI Values'!$B$2:$B$951="Any")*('Default EI Values'!$C$2:$C$951=$C24)*('Default EI Values'!$D$2:$D$951=J$17)*('Default EI Values'!$E$2:$E$951=J24),0))))</f>
        <v>205.30303721428572</v>
      </c>
      <c r="M24" s="204"/>
      <c r="N24" s="204"/>
      <c r="O24" s="140" t="str" cm="1">
        <f t="array" ref="O24">IF(LEN($B24)=0,"",INDEX(table_options[Component Options],MATCH(1,(table_options[Sector]=$A24)*(table_options[Supply]=$C24)*(table_options[Component]=O$17)*(table_options[Default?]=TRUE),0)))</f>
        <v>Urban Potable Distribution</v>
      </c>
      <c r="P24" s="140" t="str">
        <f>IF(OR(LEN($C24)=0,O24&lt;&gt;"Urban Potable Distribution"),"",INDEX('Default Values'!$B$56:$B$65,MATCH('Historical Mix'!$B24,'Default Values'!$A$56:$A$65,0)))</f>
        <v>Moderate</v>
      </c>
      <c r="Q24" s="148">
        <f>IF(P24="None",0,INDEX('Default Values'!$B$72:$B$85,MATCH('Historical Mix'!O$17,'Default Values'!$A$72:$A$85,0)))</f>
        <v>0.95</v>
      </c>
      <c r="R24" s="149" cm="1">
        <f t="array" ref="R24">IF(OR(O24="None",D24=0),0,INDEX('Default EI Values'!$F$2:$F$951,_xlfn.IFNA(MATCH(1,('Default EI Values'!$A$2:$A$951=$A24)*('Default EI Values'!$B$2:$B$951=$B24)*('Default EI Values'!$C$2:$C$951=SUBSTITUTE($C24,"*",""))*('Default EI Values'!$D$2:$D$951=O$17)*('Default EI Values'!$E$2:$E$951=O24),0),_xlfn.IFNA(MATCH(1,('Default EI Values'!$A$2:$A$951=$A24)*('Default EI Values'!$B$2:$B$951="Any")*('Default EI Values'!$C$2:$C$951=$C24)*('Default EI Values'!$D$2:$D$951=O$17)*('Default EI Values'!$E$2:$E$951=O24),0),MATCH(1,('Default EI Values'!$B$2:$B$951="Any")*('Default EI Values'!$C$2:$C$951=$C24)*('Default EI Values'!$D$2:$D$951=O$17)*('Default EI Values'!$E$2:$E$951=$O24&amp;" - "&amp;$P24),0)))))</f>
        <v>163</v>
      </c>
      <c r="S24" s="204"/>
      <c r="T24" s="204"/>
      <c r="U24" s="140" t="str" cm="1">
        <f t="array" ref="U24">IF(LEN($B24)=0,"",INDEX(table_options[Component Options],MATCH(1,(table_options[Sector]=$A24)*(table_options[Supply]=$C24)*(table_options[Component]=U$17)*(table_options[Default?]=TRUE),0)))</f>
        <v>Wastewater Collection</v>
      </c>
      <c r="V24" s="148">
        <f>IF(U24="None",0,INDEX('Default Values'!$B$72:$B$85,MATCH('Historical Mix'!U$17,'Default Values'!$A$72:$A$85,0)))</f>
        <v>0.97</v>
      </c>
      <c r="W24" s="149" cm="1">
        <f t="array" ref="W24">IF(OR(U24="None",D24=0),0,INDEX('Default EI Values'!$F$2:$F$951,_xlfn.IFNA(MATCH(1,('Default EI Values'!$A$2:$A$951=$A24)*('Default EI Values'!$B$2:$B$951=$B24)*('Default EI Values'!$C$2:$C$951=SUBSTITUTE($C24,"*",""))*('Default EI Values'!$D$2:$D$951=U$17)*('Default EI Values'!$E$2:$E$951=U24),0),MATCH(1,('Default EI Values'!$A$2:$A$951=$A24)*('Default EI Values'!$B$2:$B$951="Any")*('Default EI Values'!$C$2:$C$951=$C24)*('Default EI Values'!$D$2:$D$951=U$17)*('Default EI Values'!$E$2:$E$951=U24),0))))</f>
        <v>71.524294499999996</v>
      </c>
      <c r="X24" s="204"/>
      <c r="Y24" s="204"/>
      <c r="Z24" s="140" t="str" cm="1">
        <f t="array" ref="Z24">IF(LEN($B24)=0,"",INDEX(table_options[Component Options],MATCH(1,(table_options[Sector]=$A24)*(table_options[Supply]=$C24)*(table_options[Component]=Z$17)*(table_options[Default?]=TRUE),0)))</f>
        <v xml:space="preserve">Wastewater Secondary Treatment </v>
      </c>
      <c r="AA24" s="148">
        <f>IF(Z24="None",0,INDEX('Default Values'!$B$72:$B$85,MATCH('Historical Mix'!Z$17,'Default Values'!$A$72:$A$85,0)))</f>
        <v>0.97</v>
      </c>
      <c r="AB24" s="149" cm="1">
        <f t="array" ref="AB24">IF(OR(Z24="None",D24=0),0,INDEX('Default EI Values'!$F$2:$F$951,_xlfn.IFNA(MATCH(1,('Default EI Values'!$A$2:$A$951=$A24)*('Default EI Values'!$B$2:$B$951=$B24)*('Default EI Values'!$C$2:$C$951=SUBSTITUTE($C24,"*",""))*('Default EI Values'!$D$2:$D$951=Z$17)*('Default EI Values'!$E$2:$E$951=Z24),0),MATCH(1,('Default EI Values'!$A$2:$A$951=$A24)*('Default EI Values'!$B$2:$B$951="Any")*('Default EI Values'!$C$2:$C$951=$C24)*('Default EI Values'!$D$2:$D$951=Z$17)*('Default EI Values'!$E$2:$E$951=Z24),0))))</f>
        <v>654.12260742857143</v>
      </c>
      <c r="AC24" s="204"/>
      <c r="AD24" s="204"/>
    </row>
    <row r="25" spans="1:30" x14ac:dyDescent="0.25">
      <c r="A25" s="140" t="s">
        <v>10</v>
      </c>
      <c r="B25" s="140" t="s">
        <v>20</v>
      </c>
      <c r="C25" s="140" t="s">
        <v>19</v>
      </c>
      <c r="D25" s="147">
        <f t="shared" si="1"/>
        <v>0</v>
      </c>
      <c r="E25" s="140" t="str" cm="1">
        <f t="array" ref="E25">IF(LEN($B25)=0,"",INDEX(table_options[Component Options],MATCH(1,(table_options[Sector]=$A25)*(table_options[Supply]=$C25)*(table_options[Component]=E$17)*(table_options[Default?]=TRUE),0)))</f>
        <v>Colorado River Conveyance</v>
      </c>
      <c r="F25" s="148">
        <f>IF(E25="None",0,INDEX('Default Values'!$B$72:$B$85,MATCH('Historical Mix'!$C25,'Default Values'!$A$72:$A$85,0)))</f>
        <v>0</v>
      </c>
      <c r="G25" s="149" cm="1">
        <f t="array" ref="G25">IF(OR(E25="None",D25=0),0,_xlfn.IFNA(INDEX('Default EI Values'!$F$2:$F$951,_xlfn.IFNA(MATCH(1,('Default EI Values'!$A$2:$A$951=$A25)*('Default EI Values'!$B$2:$B$951=$B25)*('Default EI Values'!$C$2:$C$951=SUBSTITUTE($C25,"*",""))*('Default EI Values'!$D$2:$D$951=E$17)*('Default EI Values'!$E$2:$E$951=E25),0),MATCH(1,('Default EI Values'!$A$2:$A$951=$A25)*('Default EI Values'!$B$2:$B$951="Any")*('Default EI Values'!$C$2:$C$951=$C25)*('Default EI Values'!$D$2:$D$951=E$17)*('Default EI Values'!$E$2:$E$951=E25),0))),0))</f>
        <v>0</v>
      </c>
      <c r="H25" s="204"/>
      <c r="I25" s="204"/>
      <c r="J25" s="140" t="str" cm="1">
        <f t="array" ref="J25">IF(LEN($B25)=0,"",INDEX(table_options[Component Options],MATCH(1,(table_options[Sector]=$A25)*(table_options[Supply]=$C25)*(table_options[Component]=J$17)*(table_options[Default?]=TRUE),0)))</f>
        <v>Conventional Drinking Water Treatment</v>
      </c>
      <c r="K25" s="148">
        <f>IF(J25="None",0,INDEX('Default Values'!$B$72:$B$85,MATCH('Historical Mix'!J$17,'Default Values'!$A$72:$A$85,0)))</f>
        <v>0.94</v>
      </c>
      <c r="L25" s="149" cm="1">
        <f t="array" ref="L25">IF(OR(J25="None",D25=0),0,INDEX('Default EI Values'!$F$2:$F$951,_xlfn.IFNA(MATCH(1,('Default EI Values'!$A$2:$A$951=$A25)*('Default EI Values'!$B$2:$B$951=$B25)*('Default EI Values'!$C$2:$C$951=SUBSTITUTE($C25,"*",""))*('Default EI Values'!$D$2:$D$951=J$17)*('Default EI Values'!$E$2:$E$951=J25),0),MATCH(1,('Default EI Values'!$A$2:$A$951=$A25)*('Default EI Values'!$B$2:$B$951="Any")*('Default EI Values'!$C$2:$C$951=$C25)*('Default EI Values'!$D$2:$D$951=J$17)*('Default EI Values'!$E$2:$E$951=J25),0))))</f>
        <v>0</v>
      </c>
      <c r="M25" s="204"/>
      <c r="N25" s="204"/>
      <c r="O25" s="140" t="str" cm="1">
        <f t="array" ref="O25">IF(LEN($B25)=0,"",INDEX(table_options[Component Options],MATCH(1,(table_options[Sector]=$A25)*(table_options[Supply]=$C25)*(table_options[Component]=O$17)*(table_options[Default?]=TRUE),0)))</f>
        <v>Urban Potable Distribution</v>
      </c>
      <c r="P25" s="140" t="str">
        <f>IF(OR(LEN($C25)=0,O25&lt;&gt;"Urban Potable Distribution"),"",INDEX('Default Values'!$B$56:$B$65,MATCH('Historical Mix'!$B25,'Default Values'!$A$56:$A$65,0)))</f>
        <v>Moderate</v>
      </c>
      <c r="Q25" s="148">
        <f>IF(P25="None",0,INDEX('Default Values'!$B$72:$B$85,MATCH('Historical Mix'!O$17,'Default Values'!$A$72:$A$85,0)))</f>
        <v>0.95</v>
      </c>
      <c r="R25" s="149" cm="1">
        <f t="array" ref="R25">IF(OR(O25="None",D25=0),0,INDEX('Default EI Values'!$F$2:$F$951,_xlfn.IFNA(MATCH(1,('Default EI Values'!$A$2:$A$951=$A25)*('Default EI Values'!$B$2:$B$951=$B25)*('Default EI Values'!$C$2:$C$951=SUBSTITUTE($C25,"*",""))*('Default EI Values'!$D$2:$D$951=O$17)*('Default EI Values'!$E$2:$E$951=O25),0),_xlfn.IFNA(MATCH(1,('Default EI Values'!$A$2:$A$951=$A25)*('Default EI Values'!$B$2:$B$951="Any")*('Default EI Values'!$C$2:$C$951=$C25)*('Default EI Values'!$D$2:$D$951=O$17)*('Default EI Values'!$E$2:$E$951=O25),0),MATCH(1,('Default EI Values'!$B$2:$B$951="Any")*('Default EI Values'!$C$2:$C$951=$C25)*('Default EI Values'!$D$2:$D$951=O$17)*('Default EI Values'!$E$2:$E$951=$O25&amp;" - "&amp;$P25),0)))))</f>
        <v>0</v>
      </c>
      <c r="S25" s="204"/>
      <c r="T25" s="204"/>
      <c r="U25" s="140" t="str" cm="1">
        <f t="array" ref="U25">IF(LEN($B25)=0,"",INDEX(table_options[Component Options],MATCH(1,(table_options[Sector]=$A25)*(table_options[Supply]=$C25)*(table_options[Component]=U$17)*(table_options[Default?]=TRUE),0)))</f>
        <v>Wastewater Collection</v>
      </c>
      <c r="V25" s="148">
        <f>IF(U25="None",0,INDEX('Default Values'!$B$72:$B$85,MATCH('Historical Mix'!U$17,'Default Values'!$A$72:$A$85,0)))</f>
        <v>0.97</v>
      </c>
      <c r="W25" s="149" cm="1">
        <f t="array" ref="W25">IF(OR(U25="None",D25=0),0,INDEX('Default EI Values'!$F$2:$F$951,_xlfn.IFNA(MATCH(1,('Default EI Values'!$A$2:$A$951=$A25)*('Default EI Values'!$B$2:$B$951=$B25)*('Default EI Values'!$C$2:$C$951=SUBSTITUTE($C25,"*",""))*('Default EI Values'!$D$2:$D$951=U$17)*('Default EI Values'!$E$2:$E$951=U25),0),MATCH(1,('Default EI Values'!$A$2:$A$951=$A25)*('Default EI Values'!$B$2:$B$951="Any")*('Default EI Values'!$C$2:$C$951=$C25)*('Default EI Values'!$D$2:$D$951=U$17)*('Default EI Values'!$E$2:$E$951=U25),0))))</f>
        <v>0</v>
      </c>
      <c r="X25" s="204"/>
      <c r="Y25" s="204"/>
      <c r="Z25" s="140" t="str" cm="1">
        <f t="array" ref="Z25">IF(LEN($B25)=0,"",INDEX(table_options[Component Options],MATCH(1,(table_options[Sector]=$A25)*(table_options[Supply]=$C25)*(table_options[Component]=Z$17)*(table_options[Default?]=TRUE),0)))</f>
        <v xml:space="preserve">Wastewater Secondary Treatment </v>
      </c>
      <c r="AA25" s="148">
        <f>IF(Z25="None",0,INDEX('Default Values'!$B$72:$B$85,MATCH('Historical Mix'!Z$17,'Default Values'!$A$72:$A$85,0)))</f>
        <v>0.97</v>
      </c>
      <c r="AB25" s="149" cm="1">
        <f t="array" ref="AB25">IF(OR(Z25="None",D25=0),0,INDEX('Default EI Values'!$F$2:$F$951,_xlfn.IFNA(MATCH(1,('Default EI Values'!$A$2:$A$951=$A25)*('Default EI Values'!$B$2:$B$951=$B25)*('Default EI Values'!$C$2:$C$951=SUBSTITUTE($C25,"*",""))*('Default EI Values'!$D$2:$D$951=Z$17)*('Default EI Values'!$E$2:$E$951=Z25),0),MATCH(1,('Default EI Values'!$A$2:$A$951=$A25)*('Default EI Values'!$B$2:$B$951="Any")*('Default EI Values'!$C$2:$C$951=$C25)*('Default EI Values'!$D$2:$D$951=Z$17)*('Default EI Values'!$E$2:$E$951=Z25),0))))</f>
        <v>0</v>
      </c>
      <c r="AC25" s="204"/>
      <c r="AD25" s="204"/>
    </row>
    <row r="26" spans="1:30" x14ac:dyDescent="0.25">
      <c r="A26" s="140" t="s">
        <v>10</v>
      </c>
      <c r="B26" s="140" t="s">
        <v>20</v>
      </c>
      <c r="C26" s="140" t="s">
        <v>191</v>
      </c>
      <c r="D26" s="147">
        <f t="shared" si="1"/>
        <v>1.4144668004043329E-2</v>
      </c>
      <c r="E26" s="140" t="str" cm="1">
        <f t="array" ref="E26">IF(LEN($B26)=0,"",INDEX(table_options[Component Options],MATCH(1,(table_options[Sector]=$A26)*(table_options[Supply]=$C26)*(table_options[Component]=E$17)*(table_options[Default?]=TRUE),0)))</f>
        <v>Central Valley Project Conveyance</v>
      </c>
      <c r="F26" s="148">
        <f>IF(E26="None",0,INDEX('Default Values'!$B$72:$B$85,MATCH('Historical Mix'!$C26,'Default Values'!$A$72:$A$85,0)))</f>
        <v>0</v>
      </c>
      <c r="G26" s="149" cm="1">
        <f t="array" ref="G26">IF(OR(E26="None",D26=0),0,_xlfn.IFNA(INDEX('Default EI Values'!$F$2:$F$951,_xlfn.IFNA(MATCH(1,('Default EI Values'!$A$2:$A$951=$A26)*('Default EI Values'!$B$2:$B$951=$B26)*('Default EI Values'!$C$2:$C$951=SUBSTITUTE($C26,"*",""))*('Default EI Values'!$D$2:$D$951=E$17)*('Default EI Values'!$E$2:$E$951=E26),0),MATCH(1,('Default EI Values'!$A$2:$A$951=$A26)*('Default EI Values'!$B$2:$B$951="Any")*('Default EI Values'!$C$2:$C$951=$C26)*('Default EI Values'!$D$2:$D$951=E$17)*('Default EI Values'!$E$2:$E$951=E26),0))),0))</f>
        <v>225</v>
      </c>
      <c r="H26" s="204"/>
      <c r="I26" s="204"/>
      <c r="J26" s="140" t="str" cm="1">
        <f t="array" ref="J26">IF(LEN($B26)=0,"",INDEX(table_options[Component Options],MATCH(1,(table_options[Sector]=$A26)*(table_options[Supply]=$C26)*(table_options[Component]=J$17)*(table_options[Default?]=TRUE),0)))</f>
        <v>Conventional Drinking Water Treatment</v>
      </c>
      <c r="K26" s="148">
        <f>IF(J26="None",0,INDEX('Default Values'!$B$72:$B$85,MATCH('Historical Mix'!J$17,'Default Values'!$A$72:$A$85,0)))</f>
        <v>0.94</v>
      </c>
      <c r="L26" s="149" cm="1">
        <f t="array" ref="L26">IF(OR(J26="None",D26=0),0,INDEX('Default EI Values'!$F$2:$F$951,_xlfn.IFNA(MATCH(1,('Default EI Values'!$A$2:$A$951=$A26)*('Default EI Values'!$B$2:$B$951=$B26)*('Default EI Values'!$C$2:$C$951=SUBSTITUTE($C26,"*",""))*('Default EI Values'!$D$2:$D$951=J$17)*('Default EI Values'!$E$2:$E$951=J26),0),MATCH(1,('Default EI Values'!$A$2:$A$951=$A26)*('Default EI Values'!$B$2:$B$951="Any")*('Default EI Values'!$C$2:$C$951=$C26)*('Default EI Values'!$D$2:$D$951=J$17)*('Default EI Values'!$E$2:$E$951=J26),0))))</f>
        <v>205.30303721428572</v>
      </c>
      <c r="M26" s="204"/>
      <c r="N26" s="204"/>
      <c r="O26" s="140" t="str" cm="1">
        <f t="array" ref="O26">IF(LEN($B26)=0,"",INDEX(table_options[Component Options],MATCH(1,(table_options[Sector]=$A26)*(table_options[Supply]=$C26)*(table_options[Component]=O$17)*(table_options[Default?]=TRUE),0)))</f>
        <v>Urban Potable Distribution</v>
      </c>
      <c r="P26" s="140" t="str">
        <f>IF(OR(LEN($C26)=0,O26&lt;&gt;"Urban Potable Distribution"),"",INDEX('Default Values'!$B$56:$B$65,MATCH('Historical Mix'!$B26,'Default Values'!$A$56:$A$65,0)))</f>
        <v>Moderate</v>
      </c>
      <c r="Q26" s="148">
        <f>IF(P26="None",0,INDEX('Default Values'!$B$72:$B$85,MATCH('Historical Mix'!O$17,'Default Values'!$A$72:$A$85,0)))</f>
        <v>0.95</v>
      </c>
      <c r="R26" s="149" cm="1">
        <f t="array" ref="R26">IF(OR(O26="None",D26=0),0,INDEX('Default EI Values'!$F$2:$F$951,_xlfn.IFNA(MATCH(1,('Default EI Values'!$A$2:$A$951=$A26)*('Default EI Values'!$B$2:$B$951=$B26)*('Default EI Values'!$C$2:$C$951=SUBSTITUTE($C26,"*",""))*('Default EI Values'!$D$2:$D$951=O$17)*('Default EI Values'!$E$2:$E$951=O26),0),_xlfn.IFNA(MATCH(1,('Default EI Values'!$A$2:$A$951=$A26)*('Default EI Values'!$B$2:$B$951="Any")*('Default EI Values'!$C$2:$C$951=$C26)*('Default EI Values'!$D$2:$D$951=O$17)*('Default EI Values'!$E$2:$E$951=O26),0),MATCH(1,('Default EI Values'!$B$2:$B$951="Any")*('Default EI Values'!$C$2:$C$951=$C26)*('Default EI Values'!$D$2:$D$951=O$17)*('Default EI Values'!$E$2:$E$951=$O26&amp;" - "&amp;$P26),0)))))</f>
        <v>163</v>
      </c>
      <c r="S26" s="204"/>
      <c r="T26" s="204"/>
      <c r="U26" s="140" t="str" cm="1">
        <f t="array" ref="U26">IF(LEN($B26)=0,"",INDEX(table_options[Component Options],MATCH(1,(table_options[Sector]=$A26)*(table_options[Supply]=$C26)*(table_options[Component]=U$17)*(table_options[Default?]=TRUE),0)))</f>
        <v>Wastewater Collection</v>
      </c>
      <c r="V26" s="148">
        <f>IF(U26="None",0,INDEX('Default Values'!$B$72:$B$85,MATCH('Historical Mix'!U$17,'Default Values'!$A$72:$A$85,0)))</f>
        <v>0.97</v>
      </c>
      <c r="W26" s="149" cm="1">
        <f t="array" ref="W26">IF(OR(U26="None",D26=0),0,INDEX('Default EI Values'!$F$2:$F$951,_xlfn.IFNA(MATCH(1,('Default EI Values'!$A$2:$A$951=$A26)*('Default EI Values'!$B$2:$B$951=$B26)*('Default EI Values'!$C$2:$C$951=SUBSTITUTE($C26,"*",""))*('Default EI Values'!$D$2:$D$951=U$17)*('Default EI Values'!$E$2:$E$951=U26),0),MATCH(1,('Default EI Values'!$A$2:$A$951=$A26)*('Default EI Values'!$B$2:$B$951="Any")*('Default EI Values'!$C$2:$C$951=$C26)*('Default EI Values'!$D$2:$D$951=U$17)*('Default EI Values'!$E$2:$E$951=U26),0))))</f>
        <v>71.524294499999996</v>
      </c>
      <c r="X26" s="204"/>
      <c r="Y26" s="204"/>
      <c r="Z26" s="140" t="str" cm="1">
        <f t="array" ref="Z26">IF(LEN($B26)=0,"",INDEX(table_options[Component Options],MATCH(1,(table_options[Sector]=$A26)*(table_options[Supply]=$C26)*(table_options[Component]=Z$17)*(table_options[Default?]=TRUE),0)))</f>
        <v xml:space="preserve">Wastewater Secondary Treatment </v>
      </c>
      <c r="AA26" s="148">
        <f>IF(Z26="None",0,INDEX('Default Values'!$B$72:$B$85,MATCH('Historical Mix'!Z$17,'Default Values'!$A$72:$A$85,0)))</f>
        <v>0.97</v>
      </c>
      <c r="AB26" s="149" cm="1">
        <f t="array" ref="AB26">IF(OR(Z26="None",D26=0),0,INDEX('Default EI Values'!$F$2:$F$951,_xlfn.IFNA(MATCH(1,('Default EI Values'!$A$2:$A$951=$A26)*('Default EI Values'!$B$2:$B$951=$B26)*('Default EI Values'!$C$2:$C$951=SUBSTITUTE($C26,"*",""))*('Default EI Values'!$D$2:$D$951=Z$17)*('Default EI Values'!$E$2:$E$951=Z26),0),MATCH(1,('Default EI Values'!$A$2:$A$951=$A26)*('Default EI Values'!$B$2:$B$951="Any")*('Default EI Values'!$C$2:$C$951=$C26)*('Default EI Values'!$D$2:$D$951=Z$17)*('Default EI Values'!$E$2:$E$951=Z26),0))))</f>
        <v>654.12260742857143</v>
      </c>
      <c r="AC26" s="204"/>
      <c r="AD26" s="204"/>
    </row>
    <row r="27" spans="1:30" x14ac:dyDescent="0.25">
      <c r="A27" s="140" t="s">
        <v>10</v>
      </c>
      <c r="B27" s="140" t="s">
        <v>20</v>
      </c>
      <c r="C27" s="140" t="s">
        <v>190</v>
      </c>
      <c r="D27" s="147">
        <f t="shared" si="1"/>
        <v>0</v>
      </c>
      <c r="E27" s="140" t="str" cm="1">
        <f t="array" ref="E27">IF(LEN($B27)=0,"",INDEX(table_options[Component Options],MATCH(1,(table_options[Sector]=$A27)*(table_options[Supply]=$C27)*(table_options[Component]=E$17)*(table_options[Default?]=TRUE),0)))</f>
        <v>State Water Project Conveyance</v>
      </c>
      <c r="F27" s="148">
        <f>IF(E27="None",0,INDEX('Default Values'!$B$72:$B$85,MATCH('Historical Mix'!$C27,'Default Values'!$A$72:$A$85,0)))</f>
        <v>0</v>
      </c>
      <c r="G27" s="149" cm="1">
        <f t="array" ref="G27">IF(OR(E27="None",D27=0),0,_xlfn.IFNA(INDEX('Default EI Values'!$F$2:$F$951,_xlfn.IFNA(MATCH(1,('Default EI Values'!$A$2:$A$951=$A27)*('Default EI Values'!$B$2:$B$951=$B27)*('Default EI Values'!$C$2:$C$951=SUBSTITUTE($C27,"*",""))*('Default EI Values'!$D$2:$D$951=E$17)*('Default EI Values'!$E$2:$E$951=E27),0),MATCH(1,('Default EI Values'!$A$2:$A$951=$A27)*('Default EI Values'!$B$2:$B$951="Any")*('Default EI Values'!$C$2:$C$951=$C27)*('Default EI Values'!$D$2:$D$951=E$17)*('Default EI Values'!$E$2:$E$951=E27),0))),0))</f>
        <v>0</v>
      </c>
      <c r="H27" s="205"/>
      <c r="I27" s="205"/>
      <c r="J27" s="140" t="str" cm="1">
        <f t="array" ref="J27">IF(LEN($B27)=0,"",INDEX(table_options[Component Options],MATCH(1,(table_options[Sector]=$A27)*(table_options[Supply]=$C27)*(table_options[Component]=J$17)*(table_options[Default?]=TRUE),0)))</f>
        <v>Conventional Drinking Water Treatment</v>
      </c>
      <c r="K27" s="148">
        <f>IF(J27="None",0,INDEX('Default Values'!$B$72:$B$85,MATCH('Historical Mix'!J$17,'Default Values'!$A$72:$A$85,0)))</f>
        <v>0.94</v>
      </c>
      <c r="L27" s="149" cm="1">
        <f t="array" ref="L27">IF(OR(J27="None",D27=0),0,INDEX('Default EI Values'!$F$2:$F$951,_xlfn.IFNA(MATCH(1,('Default EI Values'!$A$2:$A$951=$A27)*('Default EI Values'!$B$2:$B$951=$B27)*('Default EI Values'!$C$2:$C$951=SUBSTITUTE($C27,"*",""))*('Default EI Values'!$D$2:$D$951=J$17)*('Default EI Values'!$E$2:$E$951=J27),0),MATCH(1,('Default EI Values'!$A$2:$A$951=$A27)*('Default EI Values'!$B$2:$B$951="Any")*('Default EI Values'!$C$2:$C$951=$C27)*('Default EI Values'!$D$2:$D$951=J$17)*('Default EI Values'!$E$2:$E$951=J27),0))))</f>
        <v>0</v>
      </c>
      <c r="M27" s="205"/>
      <c r="N27" s="205"/>
      <c r="O27" s="140" t="str" cm="1">
        <f t="array" ref="O27">IF(LEN($B27)=0,"",INDEX(table_options[Component Options],MATCH(1,(table_options[Sector]=$A27)*(table_options[Supply]=$C27)*(table_options[Component]=O$17)*(table_options[Default?]=TRUE),0)))</f>
        <v>Urban Potable Distribution</v>
      </c>
      <c r="P27" s="140" t="str">
        <f>IF(OR(LEN($C27)=0,O27&lt;&gt;"Urban Potable Distribution"),"",INDEX('Default Values'!$B$56:$B$65,MATCH('Historical Mix'!$B27,'Default Values'!$A$56:$A$65,0)))</f>
        <v>Moderate</v>
      </c>
      <c r="Q27" s="148">
        <f>IF(P27="None",0,INDEX('Default Values'!$B$72:$B$85,MATCH('Historical Mix'!O$17,'Default Values'!$A$72:$A$85,0)))</f>
        <v>0.95</v>
      </c>
      <c r="R27" s="149" cm="1">
        <f t="array" ref="R27">IF(OR(O27="None",D27=0),0,INDEX('Default EI Values'!$F$2:$F$951,_xlfn.IFNA(MATCH(1,('Default EI Values'!$A$2:$A$951=$A27)*('Default EI Values'!$B$2:$B$951=$B27)*('Default EI Values'!$C$2:$C$951=SUBSTITUTE($C27,"*",""))*('Default EI Values'!$D$2:$D$951=O$17)*('Default EI Values'!$E$2:$E$951=O27),0),_xlfn.IFNA(MATCH(1,('Default EI Values'!$A$2:$A$951=$A27)*('Default EI Values'!$B$2:$B$951="Any")*('Default EI Values'!$C$2:$C$951=$C27)*('Default EI Values'!$D$2:$D$951=O$17)*('Default EI Values'!$E$2:$E$951=O27),0),MATCH(1,('Default EI Values'!$B$2:$B$951="Any")*('Default EI Values'!$C$2:$C$951=$C27)*('Default EI Values'!$D$2:$D$951=O$17)*('Default EI Values'!$E$2:$E$951=$O27&amp;" - "&amp;$P27),0)))))</f>
        <v>0</v>
      </c>
      <c r="S27" s="205"/>
      <c r="T27" s="205"/>
      <c r="U27" s="140" t="str" cm="1">
        <f t="array" ref="U27">IF(LEN($B27)=0,"",INDEX(table_options[Component Options],MATCH(1,(table_options[Sector]=$A27)*(table_options[Supply]=$C27)*(table_options[Component]=U$17)*(table_options[Default?]=TRUE),0)))</f>
        <v>Wastewater Collection</v>
      </c>
      <c r="V27" s="148">
        <f>IF(U27="None",0,INDEX('Default Values'!$B$72:$B$85,MATCH('Historical Mix'!U$17,'Default Values'!$A$72:$A$85,0)))</f>
        <v>0.97</v>
      </c>
      <c r="W27" s="149" cm="1">
        <f t="array" ref="W27">IF(OR(U27="None",D27=0),0,INDEX('Default EI Values'!$F$2:$F$951,_xlfn.IFNA(MATCH(1,('Default EI Values'!$A$2:$A$951=$A27)*('Default EI Values'!$B$2:$B$951=$B27)*('Default EI Values'!$C$2:$C$951=SUBSTITUTE($C27,"*",""))*('Default EI Values'!$D$2:$D$951=U$17)*('Default EI Values'!$E$2:$E$951=U27),0),MATCH(1,('Default EI Values'!$A$2:$A$951=$A27)*('Default EI Values'!$B$2:$B$951="Any")*('Default EI Values'!$C$2:$C$951=$C27)*('Default EI Values'!$D$2:$D$951=U$17)*('Default EI Values'!$E$2:$E$951=U27),0))))</f>
        <v>0</v>
      </c>
      <c r="X27" s="205"/>
      <c r="Y27" s="205"/>
      <c r="Z27" s="140" t="str" cm="1">
        <f t="array" ref="Z27">IF(LEN($B27)=0,"",INDEX(table_options[Component Options],MATCH(1,(table_options[Sector]=$A27)*(table_options[Supply]=$C27)*(table_options[Component]=Z$17)*(table_options[Default?]=TRUE),0)))</f>
        <v xml:space="preserve">Wastewater Secondary Treatment </v>
      </c>
      <c r="AA27" s="148">
        <f>IF(Z27="None",0,INDEX('Default Values'!$B$72:$B$85,MATCH('Historical Mix'!Z$17,'Default Values'!$A$72:$A$85,0)))</f>
        <v>0.97</v>
      </c>
      <c r="AB27" s="149" cm="1">
        <f t="array" ref="AB27">IF(OR(Z27="None",D27=0),0,INDEX('Default EI Values'!$F$2:$F$951,_xlfn.IFNA(MATCH(1,('Default EI Values'!$A$2:$A$951=$A27)*('Default EI Values'!$B$2:$B$951=$B27)*('Default EI Values'!$C$2:$C$951=SUBSTITUTE($C27,"*",""))*('Default EI Values'!$D$2:$D$951=Z$17)*('Default EI Values'!$E$2:$E$951=Z27),0),MATCH(1,('Default EI Values'!$A$2:$A$951=$A27)*('Default EI Values'!$B$2:$B$951="Any")*('Default EI Values'!$C$2:$C$951=$C27)*('Default EI Values'!$D$2:$D$951=Z$17)*('Default EI Values'!$E$2:$E$951=Z27),0))))</f>
        <v>0</v>
      </c>
      <c r="AC27" s="205"/>
      <c r="AD27" s="205"/>
    </row>
    <row r="28" spans="1:30" x14ac:dyDescent="0.25">
      <c r="A28" s="140" t="s">
        <v>11</v>
      </c>
      <c r="B28" s="140" t="s">
        <v>20</v>
      </c>
      <c r="C28" s="140" t="s">
        <v>45</v>
      </c>
      <c r="D28" s="147">
        <f>INDEX($A$2:$L$12,MATCH(B28,$A$2:$A$12,0),MATCH(C28,$A$2:$L$2,0))</f>
        <v>0</v>
      </c>
      <c r="E28" s="140" t="str" cm="1">
        <f t="array" ref="E28">IF(LEN($B28)=0,"",INDEX(table_options[Component Options],MATCH(1,(table_options[Sector]=$A28)*(table_options[Supply]=$C28)*(table_options[Component]=E$17)*(table_options[Default?]=TRUE),0)))</f>
        <v>Seawater Desalination Conveyance</v>
      </c>
      <c r="F28" s="148">
        <f>IF(E28="None",0,INDEX('Default Values'!$B$72:$B$85,MATCH('Historical Mix'!$C28,'Default Values'!$A$72:$A$85,0)))</f>
        <v>0.94</v>
      </c>
      <c r="G28" s="149" cm="1">
        <f t="array" ref="G28">IF(OR(E28="None",D28=0),0,_xlfn.IFNA(INDEX('Default EI Values'!$F$2:$F$951,_xlfn.IFNA(MATCH(1,('Default EI Values'!$A$2:$A$951=$A28)*('Default EI Values'!$B$2:$B$951=$B28)*('Default EI Values'!$C$2:$C$951=SUBSTITUTE($C28,"*",""))*('Default EI Values'!$D$2:$D$951=E$17)*('Default EI Values'!$E$2:$E$951=E28),0),MATCH(1,('Default EI Values'!$A$2:$A$951=$A28)*('Default EI Values'!$B$2:$B$951="Any")*('Default EI Values'!$C$2:$C$951=$C28)*('Default EI Values'!$D$2:$D$951=E$17)*('Default EI Values'!$E$2:$E$951=E28),0))),0))</f>
        <v>0</v>
      </c>
      <c r="H28" s="203">
        <f>SUMPRODUCT($D28:$D37,G28:G37)</f>
        <v>97.007662785558807</v>
      </c>
      <c r="I28" s="203">
        <f t="shared" ref="I28" si="2">SUMPRODUCT($D28:$D37,F28:F37,G28:G37)</f>
        <v>27.905210433179867</v>
      </c>
      <c r="J28" s="140" t="str" cm="1">
        <f t="array" ref="J28">IF(LEN($B28)=0,"",INDEX(table_options[Component Options],MATCH(1,(table_options[Sector]=$A28)*(table_options[Supply]=$C28)*(table_options[Component]=J$17)*(table_options[Default?]=TRUE),0)))</f>
        <v>Seawater Desalination Treatment</v>
      </c>
      <c r="K28" s="148">
        <f>IF(J28="None",0,INDEX('Default Values'!$B$72:$B$85,MATCH('Historical Mix'!J$17,'Default Values'!$A$72:$A$85,0)))</f>
        <v>0.94</v>
      </c>
      <c r="L28" s="149" cm="1">
        <f t="array" ref="L28">IF(OR(J28="None",D28=0),0,INDEX('Default EI Values'!$F$2:$F$951,_xlfn.IFNA(MATCH(1,('Default EI Values'!$A$2:$A$951=$A28)*('Default EI Values'!$B$2:$B$951=$B28)*('Default EI Values'!$C$2:$C$951=SUBSTITUTE($C28,"*",""))*('Default EI Values'!$D$2:$D$951=J$17)*('Default EI Values'!$E$2:$E$951=J28),0),MATCH(1,('Default EI Values'!$A$2:$A$951=$A28)*('Default EI Values'!$B$2:$B$951="Any")*('Default EI Values'!$C$2:$C$951=$C28)*('Default EI Values'!$D$2:$D$951=J$17)*('Default EI Values'!$E$2:$E$951=J28),0))))</f>
        <v>0</v>
      </c>
      <c r="M28" s="203">
        <f>SUMPRODUCT($D28:$D37,L28:L37)</f>
        <v>0</v>
      </c>
      <c r="N28" s="203">
        <f t="shared" ref="N28" si="3">SUMPRODUCT($D28:$D37,K28:K37,L28:L37)</f>
        <v>0</v>
      </c>
      <c r="O28" s="140" t="str" cm="1">
        <f t="array" ref="O28">IF(LEN($B28)=0,"",INDEX(table_options[Component Options],MATCH(1,(table_options[Sector]=$A28)*(table_options[Supply]=$C28)*(table_options[Component]=O$17)*(table_options[Default?]=TRUE),0)))</f>
        <v>Ag Distribution</v>
      </c>
      <c r="P28" s="140" t="str">
        <f>IF(OR(LEN($C28)=0,O28&lt;&gt;"Urban Potable Distribution"),"",INDEX('Default Values'!$B$56:$B$65,MATCH('Historical Mix'!$B28,'Default Values'!$A$56:$A$65,0)))</f>
        <v/>
      </c>
      <c r="Q28" s="148">
        <f>IF(P28="None",0,INDEX('Default Values'!$B$72:$B$85,MATCH('Historical Mix'!O$17,'Default Values'!$A$72:$A$85,0)))</f>
        <v>0.95</v>
      </c>
      <c r="R28" s="149" cm="1">
        <f t="array" ref="R28">IF(OR(O28="None",D28=0),0,INDEX('Default EI Values'!$F$2:$F$951,_xlfn.IFNA(MATCH(1,('Default EI Values'!$A$2:$A$951=$A28)*('Default EI Values'!$B$2:$B$951=$B28)*('Default EI Values'!$C$2:$C$951=SUBSTITUTE($C28,"*",""))*('Default EI Values'!$D$2:$D$951=O$17)*('Default EI Values'!$E$2:$E$951=O28),0),_xlfn.IFNA(MATCH(1,('Default EI Values'!$A$2:$A$951=$A28)*('Default EI Values'!$B$2:$B$951="Any")*('Default EI Values'!$C$2:$C$951=$C28)*('Default EI Values'!$D$2:$D$951=O$17)*('Default EI Values'!$E$2:$E$951=O28),0),MATCH(1,('Default EI Values'!$B$2:$B$951="Any")*('Default EI Values'!$C$2:$C$951=$C28)*('Default EI Values'!$D$2:$D$951=O$17)*('Default EI Values'!$E$2:$E$951=$O28&amp;" - "&amp;$P28),0)))))</f>
        <v>0</v>
      </c>
      <c r="S28" s="203">
        <f>SUMPRODUCT($D28:$D37,R28:R37)</f>
        <v>143.86151385125021</v>
      </c>
      <c r="T28" s="203">
        <f t="shared" ref="T28" si="4">SUMPRODUCT($D28:$D37,Q28:Q37,R28:R37)</f>
        <v>136.66843815868771</v>
      </c>
      <c r="U28" s="140" t="str" cm="1">
        <f t="array" ref="U28">IF(LEN($B28)=0,"",INDEX(table_options[Component Options],MATCH(1,(table_options[Sector]=$A28)*(table_options[Supply]=$C28)*(table_options[Component]=U$17)*(table_options[Default?]=TRUE),0)))</f>
        <v>None</v>
      </c>
      <c r="V28" s="148">
        <f>IF(U28="None",0,INDEX('Default Values'!$B$72:$B$85,MATCH('Historical Mix'!U$17,'Default Values'!$A$72:$A$85,0)))</f>
        <v>0</v>
      </c>
      <c r="W28" s="149" cm="1">
        <f t="array" ref="W28">IF(OR(U28="None",D28=0),0,INDEX('Default EI Values'!$F$2:$F$951,_xlfn.IFNA(MATCH(1,('Default EI Values'!$A$2:$A$951=$A28)*('Default EI Values'!$B$2:$B$951=$B28)*('Default EI Values'!$C$2:$C$951=SUBSTITUTE($C28,"*",""))*('Default EI Values'!$D$2:$D$951=U$17)*('Default EI Values'!$E$2:$E$951=U28),0),MATCH(1,('Default EI Values'!$A$2:$A$951=$A28)*('Default EI Values'!$B$2:$B$951="Any")*('Default EI Values'!$C$2:$C$951=$C28)*('Default EI Values'!$D$2:$D$951=U$17)*('Default EI Values'!$E$2:$E$951=U28),0))))</f>
        <v>0</v>
      </c>
      <c r="X28" s="203">
        <f>SUMPRODUCT($D28:$D37,W28:W37)</f>
        <v>0</v>
      </c>
      <c r="Y28" s="203">
        <f t="shared" ref="Y28" si="5">SUMPRODUCT($D28:$D37,V28:V37,W28:W37)</f>
        <v>0</v>
      </c>
      <c r="Z28" s="140" t="str" cm="1">
        <f t="array" ref="Z28">IF(LEN($B28)=0,"",INDEX(table_options[Component Options],MATCH(1,(table_options[Sector]=$A28)*(table_options[Supply]=$C28)*(table_options[Component]=Z$17)*(table_options[Default?]=TRUE),0)))</f>
        <v>None</v>
      </c>
      <c r="AA28" s="148">
        <f>IF(Z28="None",0,INDEX('Default Values'!$B$72:$B$85,MATCH('Historical Mix'!Z$17,'Default Values'!$A$72:$A$85,0)))</f>
        <v>0</v>
      </c>
      <c r="AB28" s="149" cm="1">
        <f t="array" ref="AB28">IF(OR(Z28="None",D28=0),0,INDEX('Default EI Values'!$F$2:$F$951,_xlfn.IFNA(MATCH(1,('Default EI Values'!$A$2:$A$951=$A28)*('Default EI Values'!$B$2:$B$951=$B28)*('Default EI Values'!$C$2:$C$951=SUBSTITUTE($C28,"*",""))*('Default EI Values'!$D$2:$D$951=Z$17)*('Default EI Values'!$E$2:$E$951=Z28),0),MATCH(1,('Default EI Values'!$A$2:$A$951=$A28)*('Default EI Values'!$B$2:$B$951="Any")*('Default EI Values'!$C$2:$C$951=$C28)*('Default EI Values'!$D$2:$D$951=Z$17)*('Default EI Values'!$E$2:$E$951=Z28),0))))</f>
        <v>0</v>
      </c>
      <c r="AC28" s="203">
        <f>SUMPRODUCT($D28:$D37,AB28:AB37)</f>
        <v>0</v>
      </c>
      <c r="AD28" s="203">
        <f t="shared" ref="AD28" si="6">SUMPRODUCT($D28:$D37,AA28:AA37,AB28:AB37)</f>
        <v>0</v>
      </c>
    </row>
    <row r="29" spans="1:30" x14ac:dyDescent="0.25">
      <c r="A29" s="140" t="s">
        <v>11</v>
      </c>
      <c r="B29" s="140" t="s">
        <v>20</v>
      </c>
      <c r="C29" s="140" t="s">
        <v>51</v>
      </c>
      <c r="D29" s="147">
        <f t="shared" ref="D29:D57" si="7">INDEX($A$2:$L$12,MATCH(B29,$A$2:$A$12,0),MATCH(C29,$A$2:$L$2,0))</f>
        <v>0</v>
      </c>
      <c r="E29" s="140" t="str" cm="1">
        <f t="array" ref="E29">IF(LEN($B29)=0,"",INDEX(table_options[Component Options],MATCH(1,(table_options[Sector]=$A29)*(table_options[Supply]=$C29)*(table_options[Component]=E$17)*(table_options[Default?]=TRUE),0)))</f>
        <v>Groundwater pumping</v>
      </c>
      <c r="F29" s="148">
        <f>IF(E29="None",0,INDEX('Default Values'!$B$72:$B$85,MATCH('Historical Mix'!$C29,'Default Values'!$A$72:$A$85,0)))</f>
        <v>0.94</v>
      </c>
      <c r="G29" s="149" cm="1">
        <f t="array" ref="G29">IF(OR(E29="None",D29=0),0,_xlfn.IFNA(INDEX('Default EI Values'!$F$2:$F$951,_xlfn.IFNA(MATCH(1,('Default EI Values'!$A$2:$A$951=$A29)*('Default EI Values'!$B$2:$B$951=$B29)*('Default EI Values'!$C$2:$C$951=SUBSTITUTE($C29,"*",""))*('Default EI Values'!$D$2:$D$951=E$17)*('Default EI Values'!$E$2:$E$951=E29),0),MATCH(1,('Default EI Values'!$A$2:$A$951=$A29)*('Default EI Values'!$B$2:$B$951="Any")*('Default EI Values'!$C$2:$C$951=$C29)*('Default EI Values'!$D$2:$D$951=E$17)*('Default EI Values'!$E$2:$E$951=E29),0))),0))</f>
        <v>0</v>
      </c>
      <c r="H29" s="204"/>
      <c r="I29" s="204"/>
      <c r="J29" s="140" t="str" cm="1">
        <f t="array" ref="J29">IF(LEN($B29)=0,"",INDEX(table_options[Component Options],MATCH(1,(table_options[Sector]=$A29)*(table_options[Supply]=$C29)*(table_options[Component]=J$17)*(table_options[Default?]=TRUE),0)))</f>
        <v>Brackish Desalination Treatment</v>
      </c>
      <c r="K29" s="148">
        <f>IF(J29="None",0,INDEX('Default Values'!$B$72:$B$85,MATCH('Historical Mix'!J$17,'Default Values'!$A$72:$A$85,0)))</f>
        <v>0.94</v>
      </c>
      <c r="L29" s="149" cm="1">
        <f t="array" ref="L29">IF(OR(J29="None",D29=0),0,INDEX('Default EI Values'!$F$2:$F$951,_xlfn.IFNA(MATCH(1,('Default EI Values'!$A$2:$A$951=$A29)*('Default EI Values'!$B$2:$B$951=$B29)*('Default EI Values'!$C$2:$C$951=SUBSTITUTE($C29,"*",""))*('Default EI Values'!$D$2:$D$951=J$17)*('Default EI Values'!$E$2:$E$951=J29),0),MATCH(1,('Default EI Values'!$A$2:$A$951=$A29)*('Default EI Values'!$B$2:$B$951="Any")*('Default EI Values'!$C$2:$C$951=$C29)*('Default EI Values'!$D$2:$D$951=J$17)*('Default EI Values'!$E$2:$E$951=J29),0))))</f>
        <v>0</v>
      </c>
      <c r="M29" s="204"/>
      <c r="N29" s="204"/>
      <c r="O29" s="140" t="str" cm="1">
        <f t="array" ref="O29">IF(LEN($B29)=0,"",INDEX(table_options[Component Options],MATCH(1,(table_options[Sector]=$A29)*(table_options[Supply]=$C29)*(table_options[Component]=O$17)*(table_options[Default?]=TRUE),0)))</f>
        <v>Ag Distribution</v>
      </c>
      <c r="P29" s="140" t="str">
        <f>IF(OR(LEN($C29)=0,O29&lt;&gt;"Urban Potable Distribution"),"",INDEX('Default Values'!$B$56:$B$65,MATCH('Historical Mix'!$B29,'Default Values'!$A$56:$A$65,0)))</f>
        <v/>
      </c>
      <c r="Q29" s="148">
        <f>IF(P29="None",0,INDEX('Default Values'!$B$72:$B$85,MATCH('Historical Mix'!O$17,'Default Values'!$A$72:$A$85,0)))</f>
        <v>0.95</v>
      </c>
      <c r="R29" s="149" cm="1">
        <f t="array" ref="R29">IF(OR(O29="None",D29=0),0,INDEX('Default EI Values'!$F$2:$F$951,_xlfn.IFNA(MATCH(1,('Default EI Values'!$A$2:$A$951=$A29)*('Default EI Values'!$B$2:$B$951=$B29)*('Default EI Values'!$C$2:$C$951=SUBSTITUTE($C29,"*",""))*('Default EI Values'!$D$2:$D$951=O$17)*('Default EI Values'!$E$2:$E$951=O29),0),_xlfn.IFNA(MATCH(1,('Default EI Values'!$A$2:$A$951=$A29)*('Default EI Values'!$B$2:$B$951="Any")*('Default EI Values'!$C$2:$C$951=$C29)*('Default EI Values'!$D$2:$D$951=O$17)*('Default EI Values'!$E$2:$E$951=O29),0),MATCH(1,('Default EI Values'!$B$2:$B$951="Any")*('Default EI Values'!$C$2:$C$951=$C29)*('Default EI Values'!$D$2:$D$951=O$17)*('Default EI Values'!$E$2:$E$951=$O29&amp;" - "&amp;$P29),0)))))</f>
        <v>0</v>
      </c>
      <c r="S29" s="204"/>
      <c r="T29" s="204"/>
      <c r="U29" s="140" t="str" cm="1">
        <f t="array" ref="U29">IF(LEN($B29)=0,"",INDEX(table_options[Component Options],MATCH(1,(table_options[Sector]=$A29)*(table_options[Supply]=$C29)*(table_options[Component]=U$17)*(table_options[Default?]=TRUE),0)))</f>
        <v>None</v>
      </c>
      <c r="V29" s="148">
        <f>IF(U29="None",0,INDEX('Default Values'!$B$72:$B$85,MATCH('Historical Mix'!U$17,'Default Values'!$A$72:$A$85,0)))</f>
        <v>0</v>
      </c>
      <c r="W29" s="149" cm="1">
        <f t="array" ref="W29">IF(OR(U29="None",D29=0),0,INDEX('Default EI Values'!$F$2:$F$951,_xlfn.IFNA(MATCH(1,('Default EI Values'!$A$2:$A$951=$A29)*('Default EI Values'!$B$2:$B$951=$B29)*('Default EI Values'!$C$2:$C$951=SUBSTITUTE($C29,"*",""))*('Default EI Values'!$D$2:$D$951=U$17)*('Default EI Values'!$E$2:$E$951=U29),0),MATCH(1,('Default EI Values'!$A$2:$A$951=$A29)*('Default EI Values'!$B$2:$B$951="Any")*('Default EI Values'!$C$2:$C$951=$C29)*('Default EI Values'!$D$2:$D$951=U$17)*('Default EI Values'!$E$2:$E$951=U29),0))))</f>
        <v>0</v>
      </c>
      <c r="X29" s="204"/>
      <c r="Y29" s="204"/>
      <c r="Z29" s="140" t="str" cm="1">
        <f t="array" ref="Z29">IF(LEN($B29)=0,"",INDEX(table_options[Component Options],MATCH(1,(table_options[Sector]=$A29)*(table_options[Supply]=$C29)*(table_options[Component]=Z$17)*(table_options[Default?]=TRUE),0)))</f>
        <v>None</v>
      </c>
      <c r="AA29" s="148">
        <f>IF(Z29="None",0,INDEX('Default Values'!$B$72:$B$85,MATCH('Historical Mix'!Z$17,'Default Values'!$A$72:$A$85,0)))</f>
        <v>0</v>
      </c>
      <c r="AB29" s="149" cm="1">
        <f t="array" ref="AB29">IF(OR(Z29="None",D29=0),0,INDEX('Default EI Values'!$F$2:$F$951,_xlfn.IFNA(MATCH(1,('Default EI Values'!$A$2:$A$951=$A29)*('Default EI Values'!$B$2:$B$951=$B29)*('Default EI Values'!$C$2:$C$951=SUBSTITUTE($C29,"*",""))*('Default EI Values'!$D$2:$D$951=Z$17)*('Default EI Values'!$E$2:$E$951=Z29),0),MATCH(1,('Default EI Values'!$A$2:$A$951=$A29)*('Default EI Values'!$B$2:$B$951="Any")*('Default EI Values'!$C$2:$C$951=$C29)*('Default EI Values'!$D$2:$D$951=Z$17)*('Default EI Values'!$E$2:$E$951=Z29),0))))</f>
        <v>0</v>
      </c>
      <c r="AC29" s="204"/>
      <c r="AD29" s="204"/>
    </row>
    <row r="30" spans="1:30" x14ac:dyDescent="0.25">
      <c r="A30" s="140" t="s">
        <v>11</v>
      </c>
      <c r="B30" s="140" t="s">
        <v>20</v>
      </c>
      <c r="C30" s="140" t="s">
        <v>88</v>
      </c>
      <c r="D30" s="147">
        <f t="shared" si="7"/>
        <v>0</v>
      </c>
      <c r="E30" s="140" t="str" cm="1">
        <f t="array" ref="E30">IF(LEN($B30)=0,"",INDEX(table_options[Component Options],MATCH(1,(table_options[Sector]=$A30)*(table_options[Supply]=$C30)*(table_options[Component]=E$17)*(table_options[Default?]=TRUE),0)))</f>
        <v>Recycled Water (Non-Potable) Conveyance</v>
      </c>
      <c r="F30" s="148">
        <f>IF(E30="None",0,INDEX('Default Values'!$B$72:$B$85,MATCH('Historical Mix'!$C30,'Default Values'!$A$72:$A$85,0)))</f>
        <v>0.97</v>
      </c>
      <c r="G30" s="149" cm="1">
        <f t="array" ref="G30">IF(OR(E30="None",D30=0),0,_xlfn.IFNA(INDEX('Default EI Values'!$F$2:$F$951,_xlfn.IFNA(MATCH(1,('Default EI Values'!$A$2:$A$951=$A30)*('Default EI Values'!$B$2:$B$951=$B30)*('Default EI Values'!$C$2:$C$951=SUBSTITUTE($C30,"*",""))*('Default EI Values'!$D$2:$D$951=E$17)*('Default EI Values'!$E$2:$E$951=E30),0),MATCH(1,('Default EI Values'!$A$2:$A$951=$A30)*('Default EI Values'!$B$2:$B$951="Any")*('Default EI Values'!$C$2:$C$951=$C30)*('Default EI Values'!$D$2:$D$951=E$17)*('Default EI Values'!$E$2:$E$951=E30),0))),0))</f>
        <v>0</v>
      </c>
      <c r="H30" s="204"/>
      <c r="I30" s="204"/>
      <c r="J30" s="140" t="str" cm="1">
        <f t="array" ref="J30">IF(LEN($B30)=0,"",INDEX(table_options[Component Options],MATCH(1,(table_options[Sector]=$A30)*(table_options[Supply]=$C30)*(table_options[Component]=J$17)*(table_options[Default?]=TRUE),0)))</f>
        <v>Recycled Water (Non-potable) Treatment</v>
      </c>
      <c r="K30" s="148">
        <f>IF(J30="None",0,INDEX('Default Values'!$B$72:$B$85,MATCH('Historical Mix'!J$17,'Default Values'!$A$72:$A$85,0)))</f>
        <v>0.94</v>
      </c>
      <c r="L30" s="149" cm="1">
        <f t="array" ref="L30">IF(OR(J30="None",D30=0),0,INDEX('Default EI Values'!$F$2:$F$951,_xlfn.IFNA(MATCH(1,('Default EI Values'!$A$2:$A$951=$A30)*('Default EI Values'!$B$2:$B$951=$B30)*('Default EI Values'!$C$2:$C$951=SUBSTITUTE($C30,"*",""))*('Default EI Values'!$D$2:$D$951=J$17)*('Default EI Values'!$E$2:$E$951=J30),0),MATCH(1,('Default EI Values'!$A$2:$A$951=$A30)*('Default EI Values'!$B$2:$B$951="Any")*('Default EI Values'!$C$2:$C$951=$C30)*('Default EI Values'!$D$2:$D$951=J$17)*('Default EI Values'!$E$2:$E$951=J30),0))))</f>
        <v>0</v>
      </c>
      <c r="M30" s="204"/>
      <c r="N30" s="204"/>
      <c r="O30" s="140" t="str" cm="1">
        <f t="array" ref="O30">IF(LEN($B30)=0,"",INDEX(table_options[Component Options],MATCH(1,(table_options[Sector]=$A30)*(table_options[Supply]=$C30)*(table_options[Component]=O$17)*(table_options[Default?]=TRUE),0)))</f>
        <v>Ag Distribution</v>
      </c>
      <c r="P30" s="140" t="str">
        <f>IF(OR(LEN($C30)=0,O30&lt;&gt;"Urban Potable Distribution"),"",INDEX('Default Values'!$B$56:$B$65,MATCH('Historical Mix'!$B30,'Default Values'!$A$56:$A$65,0)))</f>
        <v/>
      </c>
      <c r="Q30" s="148">
        <f>IF(P30="None",0,INDEX('Default Values'!$B$72:$B$85,MATCH('Historical Mix'!O$17,'Default Values'!$A$72:$A$85,0)))</f>
        <v>0.95</v>
      </c>
      <c r="R30" s="149" cm="1">
        <f t="array" ref="R30">IF(OR(O30="None",D30=0),0,INDEX('Default EI Values'!$F$2:$F$951,_xlfn.IFNA(MATCH(1,('Default EI Values'!$A$2:$A$951=$A30)*('Default EI Values'!$B$2:$B$951=$B30)*('Default EI Values'!$C$2:$C$951=SUBSTITUTE($C30,"*",""))*('Default EI Values'!$D$2:$D$951=O$17)*('Default EI Values'!$E$2:$E$951=O30),0),_xlfn.IFNA(MATCH(1,('Default EI Values'!$A$2:$A$951=$A30)*('Default EI Values'!$B$2:$B$951="Any")*('Default EI Values'!$C$2:$C$951=$C30)*('Default EI Values'!$D$2:$D$951=O$17)*('Default EI Values'!$E$2:$E$951=O30),0),MATCH(1,('Default EI Values'!$B$2:$B$951="Any")*('Default EI Values'!$C$2:$C$951=$C30)*('Default EI Values'!$D$2:$D$951=O$17)*('Default EI Values'!$E$2:$E$951=$O30&amp;" - "&amp;$P30),0)))))</f>
        <v>0</v>
      </c>
      <c r="S30" s="204"/>
      <c r="T30" s="204"/>
      <c r="U30" s="140" t="str" cm="1">
        <f t="array" ref="U30">IF(LEN($B30)=0,"",INDEX(table_options[Component Options],MATCH(1,(table_options[Sector]=$A30)*(table_options[Supply]=$C30)*(table_options[Component]=U$17)*(table_options[Default?]=TRUE),0)))</f>
        <v>None</v>
      </c>
      <c r="V30" s="148">
        <f>IF(U30="None",0,INDEX('Default Values'!$B$72:$B$85,MATCH('Historical Mix'!U$17,'Default Values'!$A$72:$A$85,0)))</f>
        <v>0</v>
      </c>
      <c r="W30" s="149" cm="1">
        <f t="array" ref="W30">IF(OR(U30="None",D30=0),0,INDEX('Default EI Values'!$F$2:$F$951,_xlfn.IFNA(MATCH(1,('Default EI Values'!$A$2:$A$951=$A30)*('Default EI Values'!$B$2:$B$951=$B30)*('Default EI Values'!$C$2:$C$951=SUBSTITUTE($C30,"*",""))*('Default EI Values'!$D$2:$D$951=U$17)*('Default EI Values'!$E$2:$E$951=U30),0),MATCH(1,('Default EI Values'!$A$2:$A$951=$A30)*('Default EI Values'!$B$2:$B$951="Any")*('Default EI Values'!$C$2:$C$951=$C30)*('Default EI Values'!$D$2:$D$951=U$17)*('Default EI Values'!$E$2:$E$951=U30),0))))</f>
        <v>0</v>
      </c>
      <c r="X30" s="204"/>
      <c r="Y30" s="204"/>
      <c r="Z30" s="140" t="str" cm="1">
        <f t="array" ref="Z30">IF(LEN($B30)=0,"",INDEX(table_options[Component Options],MATCH(1,(table_options[Sector]=$A30)*(table_options[Supply]=$C30)*(table_options[Component]=Z$17)*(table_options[Default?]=TRUE),0)))</f>
        <v>None</v>
      </c>
      <c r="AA30" s="148">
        <f>IF(Z30="None",0,INDEX('Default Values'!$B$72:$B$85,MATCH('Historical Mix'!Z$17,'Default Values'!$A$72:$A$85,0)))</f>
        <v>0</v>
      </c>
      <c r="AB30" s="149" cm="1">
        <f t="array" ref="AB30">IF(OR(Z30="None",D30=0),0,INDEX('Default EI Values'!$F$2:$F$951,_xlfn.IFNA(MATCH(1,('Default EI Values'!$A$2:$A$951=$A30)*('Default EI Values'!$B$2:$B$951=$B30)*('Default EI Values'!$C$2:$C$951=SUBSTITUTE($C30,"*",""))*('Default EI Values'!$D$2:$D$951=Z$17)*('Default EI Values'!$E$2:$E$951=Z30),0),MATCH(1,('Default EI Values'!$A$2:$A$951=$A30)*('Default EI Values'!$B$2:$B$951="Any")*('Default EI Values'!$C$2:$C$951=$C30)*('Default EI Values'!$D$2:$D$951=Z$17)*('Default EI Values'!$E$2:$E$951=Z30),0))))</f>
        <v>0</v>
      </c>
      <c r="AC30" s="204"/>
      <c r="AD30" s="204"/>
    </row>
    <row r="31" spans="1:30" x14ac:dyDescent="0.25">
      <c r="A31" s="140" t="s">
        <v>11</v>
      </c>
      <c r="B31" s="140" t="s">
        <v>20</v>
      </c>
      <c r="C31" s="140" t="s">
        <v>89</v>
      </c>
      <c r="D31" s="147">
        <f t="shared" si="7"/>
        <v>0</v>
      </c>
      <c r="E31" s="140" t="str" cm="1">
        <f t="array" ref="E31">IF(LEN($B31)=0,"",INDEX(table_options[Component Options],MATCH(1,(table_options[Sector]=$A31)*(table_options[Supply]=$C31)*(table_options[Component]=E$17)*(table_options[Default?]=TRUE),0)))</f>
        <v>Groundwater pumping</v>
      </c>
      <c r="F31" s="148">
        <f>IF(E31="None",0,INDEX('Default Values'!$B$72:$B$85,MATCH('Historical Mix'!$C31,'Default Values'!$A$72:$A$85,0)))</f>
        <v>0.97</v>
      </c>
      <c r="G31" s="149" cm="1">
        <f t="array" ref="G31">IF(OR(E31="None",D31=0),0,_xlfn.IFNA(INDEX('Default EI Values'!$F$2:$F$951,_xlfn.IFNA(MATCH(1,('Default EI Values'!$A$2:$A$951=$A31)*('Default EI Values'!$B$2:$B$951=$B31)*('Default EI Values'!$C$2:$C$951=SUBSTITUTE($C31,"*",""))*('Default EI Values'!$D$2:$D$951=E$17)*('Default EI Values'!$E$2:$E$951=E31),0),MATCH(1,('Default EI Values'!$A$2:$A$951=$A31)*('Default EI Values'!$B$2:$B$951="Any")*('Default EI Values'!$C$2:$C$951=$C31)*('Default EI Values'!$D$2:$D$951=E$17)*('Default EI Values'!$E$2:$E$951=E31),0))),0))</f>
        <v>0</v>
      </c>
      <c r="H31" s="204"/>
      <c r="I31" s="204"/>
      <c r="J31" s="140" t="str" cm="1">
        <f t="array" ref="J31">IF(LEN($B31)=0,"",INDEX(table_options[Component Options],MATCH(1,(table_options[Sector]=$A31)*(table_options[Supply]=$C31)*(table_options[Component]=J$17)*(table_options[Default?]=TRUE),0)))</f>
        <v>Recycled Water (Potable) Treatment</v>
      </c>
      <c r="K31" s="148">
        <f>IF(J31="None",0,INDEX('Default Values'!$B$72:$B$85,MATCH('Historical Mix'!J$17,'Default Values'!$A$72:$A$85,0)))</f>
        <v>0.94</v>
      </c>
      <c r="L31" s="149" cm="1">
        <f t="array" ref="L31">IF(OR(J31="None",D31=0),0,INDEX('Default EI Values'!$F$2:$F$951,_xlfn.IFNA(MATCH(1,('Default EI Values'!$A$2:$A$951=$A31)*('Default EI Values'!$B$2:$B$951=$B31)*('Default EI Values'!$C$2:$C$951=SUBSTITUTE($C31,"*",""))*('Default EI Values'!$D$2:$D$951=J$17)*('Default EI Values'!$E$2:$E$951=J31),0),MATCH(1,('Default EI Values'!$A$2:$A$951=$A31)*('Default EI Values'!$B$2:$B$951="Any")*('Default EI Values'!$C$2:$C$951=$C31)*('Default EI Values'!$D$2:$D$951=J$17)*('Default EI Values'!$E$2:$E$951=J31),0))))</f>
        <v>0</v>
      </c>
      <c r="M31" s="204"/>
      <c r="N31" s="204"/>
      <c r="O31" s="140" t="str" cm="1">
        <f t="array" ref="O31">IF(LEN($B31)=0,"",INDEX(table_options[Component Options],MATCH(1,(table_options[Sector]=$A31)*(table_options[Supply]=$C31)*(table_options[Component]=O$17)*(table_options[Default?]=TRUE),0)))</f>
        <v>Ag Distribution</v>
      </c>
      <c r="P31" s="140" t="str">
        <f>IF(OR(LEN($C31)=0,O31&lt;&gt;"Urban Potable Distribution"),"",INDEX('Default Values'!$B$56:$B$65,MATCH('Historical Mix'!$B31,'Default Values'!$A$56:$A$65,0)))</f>
        <v/>
      </c>
      <c r="Q31" s="148">
        <f>IF(P31="None",0,INDEX('Default Values'!$B$72:$B$85,MATCH('Historical Mix'!O$17,'Default Values'!$A$72:$A$85,0)))</f>
        <v>0.95</v>
      </c>
      <c r="R31" s="149" cm="1">
        <f t="array" ref="R31">IF(OR(O31="None",D31=0),0,INDEX('Default EI Values'!$F$2:$F$951,_xlfn.IFNA(MATCH(1,('Default EI Values'!$A$2:$A$951=$A31)*('Default EI Values'!$B$2:$B$951=$B31)*('Default EI Values'!$C$2:$C$951=SUBSTITUTE($C31,"*",""))*('Default EI Values'!$D$2:$D$951=O$17)*('Default EI Values'!$E$2:$E$951=O31),0),_xlfn.IFNA(MATCH(1,('Default EI Values'!$A$2:$A$951=$A31)*('Default EI Values'!$B$2:$B$951="Any")*('Default EI Values'!$C$2:$C$951=$C31)*('Default EI Values'!$D$2:$D$951=O$17)*('Default EI Values'!$E$2:$E$951=O31),0),MATCH(1,('Default EI Values'!$B$2:$B$951="Any")*('Default EI Values'!$C$2:$C$951=$C31)*('Default EI Values'!$D$2:$D$951=O$17)*('Default EI Values'!$E$2:$E$951=$O31&amp;" - "&amp;$P31),0)))))</f>
        <v>0</v>
      </c>
      <c r="S31" s="204"/>
      <c r="T31" s="204"/>
      <c r="U31" s="140" t="str" cm="1">
        <f t="array" ref="U31">IF(LEN($B31)=0,"",INDEX(table_options[Component Options],MATCH(1,(table_options[Sector]=$A31)*(table_options[Supply]=$C31)*(table_options[Component]=U$17)*(table_options[Default?]=TRUE),0)))</f>
        <v>None</v>
      </c>
      <c r="V31" s="148">
        <f>IF(U31="None",0,INDEX('Default Values'!$B$72:$B$85,MATCH('Historical Mix'!U$17,'Default Values'!$A$72:$A$85,0)))</f>
        <v>0</v>
      </c>
      <c r="W31" s="149" cm="1">
        <f t="array" ref="W31">IF(OR(U31="None",D31=0),0,INDEX('Default EI Values'!$F$2:$F$951,_xlfn.IFNA(MATCH(1,('Default EI Values'!$A$2:$A$951=$A31)*('Default EI Values'!$B$2:$B$951=$B31)*('Default EI Values'!$C$2:$C$951=SUBSTITUTE($C31,"*",""))*('Default EI Values'!$D$2:$D$951=U$17)*('Default EI Values'!$E$2:$E$951=U31),0),MATCH(1,('Default EI Values'!$A$2:$A$951=$A31)*('Default EI Values'!$B$2:$B$951="Any")*('Default EI Values'!$C$2:$C$951=$C31)*('Default EI Values'!$D$2:$D$951=U$17)*('Default EI Values'!$E$2:$E$951=U31),0))))</f>
        <v>0</v>
      </c>
      <c r="X31" s="204"/>
      <c r="Y31" s="204"/>
      <c r="Z31" s="140" t="str" cm="1">
        <f t="array" ref="Z31">IF(LEN($B31)=0,"",INDEX(table_options[Component Options],MATCH(1,(table_options[Sector]=$A31)*(table_options[Supply]=$C31)*(table_options[Component]=Z$17)*(table_options[Default?]=TRUE),0)))</f>
        <v>None</v>
      </c>
      <c r="AA31" s="148">
        <f>IF(Z31="None",0,INDEX('Default Values'!$B$72:$B$85,MATCH('Historical Mix'!Z$17,'Default Values'!$A$72:$A$85,0)))</f>
        <v>0</v>
      </c>
      <c r="AB31" s="149" cm="1">
        <f t="array" ref="AB31">IF(OR(Z31="None",D31=0),0,INDEX('Default EI Values'!$F$2:$F$951,_xlfn.IFNA(MATCH(1,('Default EI Values'!$A$2:$A$951=$A31)*('Default EI Values'!$B$2:$B$951=$B31)*('Default EI Values'!$C$2:$C$951=SUBSTITUTE($C31,"*",""))*('Default EI Values'!$D$2:$D$951=Z$17)*('Default EI Values'!$E$2:$E$951=Z31),0),MATCH(1,('Default EI Values'!$A$2:$A$951=$A31)*('Default EI Values'!$B$2:$B$951="Any")*('Default EI Values'!$C$2:$C$951=$C31)*('Default EI Values'!$D$2:$D$951=Z$17)*('Default EI Values'!$E$2:$E$951=Z31),0))))</f>
        <v>0</v>
      </c>
      <c r="AC31" s="204"/>
      <c r="AD31" s="204"/>
    </row>
    <row r="32" spans="1:30" x14ac:dyDescent="0.25">
      <c r="A32" s="140" t="s">
        <v>11</v>
      </c>
      <c r="B32" s="140" t="s">
        <v>20</v>
      </c>
      <c r="C32" s="140" t="s">
        <v>36</v>
      </c>
      <c r="D32" s="147">
        <f t="shared" si="7"/>
        <v>2.0983256969448527E-2</v>
      </c>
      <c r="E32" s="140" t="str" cm="1">
        <f t="array" ref="E32">IF(LEN($B32)=0,"",INDEX(table_options[Component Options],MATCH(1,(table_options[Sector]=$A32)*(table_options[Supply]=$C32)*(table_options[Component]=E$17)*(table_options[Default?]=TRUE),0)))</f>
        <v>Groundwater pumping</v>
      </c>
      <c r="F32" s="148">
        <f>IF(E32="None",0,INDEX('Default Values'!$B$72:$B$85,MATCH('Historical Mix'!$C32,'Default Values'!$A$72:$A$85,0)))</f>
        <v>0.59</v>
      </c>
      <c r="G32" s="149" cm="1">
        <f t="array" ref="G32">IF(OR(E32="None",D32=0),0,_xlfn.IFNA(INDEX('Default EI Values'!$F$2:$F$951,_xlfn.IFNA(MATCH(1,('Default EI Values'!$A$2:$A$951=$A32)*('Default EI Values'!$B$2:$B$951=$B32)*('Default EI Values'!$C$2:$C$951=SUBSTITUTE($C32,"*",""))*('Default EI Values'!$D$2:$D$951=E$17)*('Default EI Values'!$E$2:$E$951=E32),0),MATCH(1,('Default EI Values'!$A$2:$A$951=$A32)*('Default EI Values'!$B$2:$B$951="Any")*('Default EI Values'!$C$2:$C$951=$C32)*('Default EI Values'!$D$2:$D$951=E$17)*('Default EI Values'!$E$2:$E$951=E32),0))),0))</f>
        <v>383.10753933333331</v>
      </c>
      <c r="H32" s="204"/>
      <c r="I32" s="204"/>
      <c r="J32" s="140" t="str" cm="1">
        <f t="array" ref="J32">IF(LEN($B32)=0,"",INDEX(table_options[Component Options],MATCH(1,(table_options[Sector]=$A32)*(table_options[Supply]=$C32)*(table_options[Component]=J$17)*(table_options[Default?]=TRUE),0)))</f>
        <v>None</v>
      </c>
      <c r="K32" s="148">
        <f>IF(J32="None",0,INDEX('Default Values'!$B$72:$B$85,MATCH('Historical Mix'!J$17,'Default Values'!$A$72:$A$85,0)))</f>
        <v>0</v>
      </c>
      <c r="L32" s="149" cm="1">
        <f t="array" ref="L32">IF(OR(J32="None",D32=0),0,INDEX('Default EI Values'!$F$2:$F$951,_xlfn.IFNA(MATCH(1,('Default EI Values'!$A$2:$A$951=$A32)*('Default EI Values'!$B$2:$B$951=$B32)*('Default EI Values'!$C$2:$C$951=SUBSTITUTE($C32,"*",""))*('Default EI Values'!$D$2:$D$951=J$17)*('Default EI Values'!$E$2:$E$951=J32),0),MATCH(1,('Default EI Values'!$A$2:$A$951=$A32)*('Default EI Values'!$B$2:$B$951="Any")*('Default EI Values'!$C$2:$C$951=$C32)*('Default EI Values'!$D$2:$D$951=J$17)*('Default EI Values'!$E$2:$E$951=J32),0))))</f>
        <v>0</v>
      </c>
      <c r="M32" s="204"/>
      <c r="N32" s="204"/>
      <c r="O32" s="140" t="str" cm="1">
        <f t="array" ref="O32">IF(LEN($B32)=0,"",INDEX(table_options[Component Options],MATCH(1,(table_options[Sector]=$A32)*(table_options[Supply]=$C32)*(table_options[Component]=O$17)*(table_options[Default?]=TRUE),0)))</f>
        <v>Ag Distribution</v>
      </c>
      <c r="P32" s="140" t="str">
        <f>IF(OR(LEN($C32)=0,O32&lt;&gt;"Urban Potable Distribution"),"",INDEX('Default Values'!$B$56:$B$65,MATCH('Historical Mix'!$B32,'Default Values'!$A$56:$A$65,0)))</f>
        <v/>
      </c>
      <c r="Q32" s="148">
        <f>IF(P32="None",0,INDEX('Default Values'!$B$72:$B$85,MATCH('Historical Mix'!O$17,'Default Values'!$A$72:$A$85,0)))</f>
        <v>0.95</v>
      </c>
      <c r="R32" s="149" cm="1">
        <f t="array" ref="R32">IF(OR(O32="None",D32=0),0,INDEX('Default EI Values'!$F$2:$F$951,_xlfn.IFNA(MATCH(1,('Default EI Values'!$A$2:$A$951=$A32)*('Default EI Values'!$B$2:$B$951=$B32)*('Default EI Values'!$C$2:$C$951=SUBSTITUTE($C32,"*",""))*('Default EI Values'!$D$2:$D$951=O$17)*('Default EI Values'!$E$2:$E$951=O32),0),_xlfn.IFNA(MATCH(1,('Default EI Values'!$A$2:$A$951=$A32)*('Default EI Values'!$B$2:$B$951="Any")*('Default EI Values'!$C$2:$C$951=$C32)*('Default EI Values'!$D$2:$D$951=O$17)*('Default EI Values'!$E$2:$E$951=O32),0),MATCH(1,('Default EI Values'!$B$2:$B$951="Any")*('Default EI Values'!$C$2:$C$951=$C32)*('Default EI Values'!$D$2:$D$951=O$17)*('Default EI Values'!$E$2:$E$951=$O32&amp;" - "&amp;$P32),0)))))</f>
        <v>143.86321650000002</v>
      </c>
      <c r="S32" s="204"/>
      <c r="T32" s="204"/>
      <c r="U32" s="140" t="str" cm="1">
        <f t="array" ref="U32">IF(LEN($B32)=0,"",INDEX(table_options[Component Options],MATCH(1,(table_options[Sector]=$A32)*(table_options[Supply]=$C32)*(table_options[Component]=U$17)*(table_options[Default?]=TRUE),0)))</f>
        <v>None</v>
      </c>
      <c r="V32" s="148">
        <f>IF(U32="None",0,INDEX('Default Values'!$B$72:$B$85,MATCH('Historical Mix'!U$17,'Default Values'!$A$72:$A$85,0)))</f>
        <v>0</v>
      </c>
      <c r="W32" s="149" cm="1">
        <f t="array" ref="W32">IF(OR(U32="None",D32=0),0,INDEX('Default EI Values'!$F$2:$F$951,_xlfn.IFNA(MATCH(1,('Default EI Values'!$A$2:$A$951=$A32)*('Default EI Values'!$B$2:$B$951=$B32)*('Default EI Values'!$C$2:$C$951=SUBSTITUTE($C32,"*",""))*('Default EI Values'!$D$2:$D$951=U$17)*('Default EI Values'!$E$2:$E$951=U32),0),MATCH(1,('Default EI Values'!$A$2:$A$951=$A32)*('Default EI Values'!$B$2:$B$951="Any")*('Default EI Values'!$C$2:$C$951=$C32)*('Default EI Values'!$D$2:$D$951=U$17)*('Default EI Values'!$E$2:$E$951=U32),0))))</f>
        <v>0</v>
      </c>
      <c r="X32" s="204"/>
      <c r="Y32" s="204"/>
      <c r="Z32" s="140" t="str" cm="1">
        <f t="array" ref="Z32">IF(LEN($B32)=0,"",INDEX(table_options[Component Options],MATCH(1,(table_options[Sector]=$A32)*(table_options[Supply]=$C32)*(table_options[Component]=Z$17)*(table_options[Default?]=TRUE),0)))</f>
        <v>None</v>
      </c>
      <c r="AA32" s="148">
        <f>IF(Z32="None",0,INDEX('Default Values'!$B$72:$B$85,MATCH('Historical Mix'!Z$17,'Default Values'!$A$72:$A$85,0)))</f>
        <v>0</v>
      </c>
      <c r="AB32" s="149" cm="1">
        <f t="array" ref="AB32">IF(OR(Z32="None",D32=0),0,INDEX('Default EI Values'!$F$2:$F$951,_xlfn.IFNA(MATCH(1,('Default EI Values'!$A$2:$A$951=$A32)*('Default EI Values'!$B$2:$B$951=$B32)*('Default EI Values'!$C$2:$C$951=SUBSTITUTE($C32,"*",""))*('Default EI Values'!$D$2:$D$951=Z$17)*('Default EI Values'!$E$2:$E$951=Z32),0),MATCH(1,('Default EI Values'!$A$2:$A$951=$A32)*('Default EI Values'!$B$2:$B$951="Any")*('Default EI Values'!$C$2:$C$951=$C32)*('Default EI Values'!$D$2:$D$951=Z$17)*('Default EI Values'!$E$2:$E$951=Z32),0))))</f>
        <v>0</v>
      </c>
      <c r="AC32" s="204"/>
      <c r="AD32" s="204"/>
    </row>
    <row r="33" spans="1:30" x14ac:dyDescent="0.25">
      <c r="A33" s="140" t="s">
        <v>11</v>
      </c>
      <c r="B33" s="140" t="s">
        <v>20</v>
      </c>
      <c r="C33" s="140" t="s">
        <v>189</v>
      </c>
      <c r="D33" s="147">
        <f t="shared" si="7"/>
        <v>0.96435993400266717</v>
      </c>
      <c r="E33" s="140" t="str" cm="1">
        <f t="array" ref="E33">IF(LEN($B33)=0,"",INDEX(table_options[Component Options],MATCH(1,(table_options[Sector]=$A33)*(table_options[Supply]=$C33)*(table_options[Component]=E$17)*(table_options[Default?]=TRUE),0)))</f>
        <v>Local Surface Water</v>
      </c>
      <c r="F33" s="148">
        <f>IF(E33="None",0,INDEX('Default Values'!$B$72:$B$85,MATCH('Historical Mix'!$C33,'Default Values'!$A$72:$A$85,0)))</f>
        <v>0.27</v>
      </c>
      <c r="G33" s="149" cm="1">
        <f t="array" ref="G33">IF(OR(E33="None",D33=0),0,_xlfn.IFNA(INDEX('Default EI Values'!$F$2:$F$951,_xlfn.IFNA(MATCH(1,('Default EI Values'!$A$2:$A$951=$A33)*('Default EI Values'!$B$2:$B$951=$B33)*('Default EI Values'!$C$2:$C$951=SUBSTITUTE($C33,"*",""))*('Default EI Values'!$D$2:$D$951=E$17)*('Default EI Values'!$E$2:$E$951=E33),0),MATCH(1,('Default EI Values'!$A$2:$A$951=$A33)*('Default EI Values'!$B$2:$B$951="Any")*('Default EI Values'!$C$2:$C$951=$C33)*('Default EI Values'!$D$2:$D$951=E$17)*('Default EI Values'!$E$2:$E$951=E33),0))),0))</f>
        <v>88.91037350000002</v>
      </c>
      <c r="H33" s="204"/>
      <c r="I33" s="204"/>
      <c r="J33" s="140" t="str" cm="1">
        <f t="array" ref="J33">IF(LEN($B33)=0,"",INDEX(table_options[Component Options],MATCH(1,(table_options[Sector]=$A33)*(table_options[Supply]=$C33)*(table_options[Component]=J$17)*(table_options[Default?]=TRUE),0)))</f>
        <v>None</v>
      </c>
      <c r="K33" s="148">
        <f>IF(J33="None",0,INDEX('Default Values'!$B$72:$B$85,MATCH('Historical Mix'!J$17,'Default Values'!$A$72:$A$85,0)))</f>
        <v>0</v>
      </c>
      <c r="L33" s="149" cm="1">
        <f t="array" ref="L33">IF(OR(J33="None",D33=0),0,INDEX('Default EI Values'!$F$2:$F$951,_xlfn.IFNA(MATCH(1,('Default EI Values'!$A$2:$A$951=$A33)*('Default EI Values'!$B$2:$B$951=$B33)*('Default EI Values'!$C$2:$C$951=SUBSTITUTE($C33,"*",""))*('Default EI Values'!$D$2:$D$951=J$17)*('Default EI Values'!$E$2:$E$951=J33),0),MATCH(1,('Default EI Values'!$A$2:$A$951=$A33)*('Default EI Values'!$B$2:$B$951="Any")*('Default EI Values'!$C$2:$C$951=$C33)*('Default EI Values'!$D$2:$D$951=J$17)*('Default EI Values'!$E$2:$E$951=J33),0))))</f>
        <v>0</v>
      </c>
      <c r="M33" s="204"/>
      <c r="N33" s="204"/>
      <c r="O33" s="140" t="str" cm="1">
        <f t="array" ref="O33">IF(LEN($B33)=0,"",INDEX(table_options[Component Options],MATCH(1,(table_options[Sector]=$A33)*(table_options[Supply]=$C33)*(table_options[Component]=O$17)*(table_options[Default?]=TRUE),0)))</f>
        <v>Ag Distribution</v>
      </c>
      <c r="P33" s="140" t="str">
        <f>IF(OR(LEN($C33)=0,O33&lt;&gt;"Urban Potable Distribution"),"",INDEX('Default Values'!$B$56:$B$65,MATCH('Historical Mix'!$B33,'Default Values'!$A$56:$A$65,0)))</f>
        <v/>
      </c>
      <c r="Q33" s="148">
        <f>IF(P33="None",0,INDEX('Default Values'!$B$72:$B$85,MATCH('Historical Mix'!O$17,'Default Values'!$A$72:$A$85,0)))</f>
        <v>0.95</v>
      </c>
      <c r="R33" s="149" cm="1">
        <f t="array" ref="R33">IF(OR(O33="None",D33=0),0,INDEX('Default EI Values'!$F$2:$F$951,_xlfn.IFNA(MATCH(1,('Default EI Values'!$A$2:$A$951=$A33)*('Default EI Values'!$B$2:$B$951=$B33)*('Default EI Values'!$C$2:$C$951=SUBSTITUTE($C33,"*",""))*('Default EI Values'!$D$2:$D$951=O$17)*('Default EI Values'!$E$2:$E$951=O33),0),_xlfn.IFNA(MATCH(1,('Default EI Values'!$A$2:$A$951=$A33)*('Default EI Values'!$B$2:$B$951="Any")*('Default EI Values'!$C$2:$C$951=$C33)*('Default EI Values'!$D$2:$D$951=O$17)*('Default EI Values'!$E$2:$E$951=O33),0),MATCH(1,('Default EI Values'!$B$2:$B$951="Any")*('Default EI Values'!$C$2:$C$951=$C33)*('Default EI Values'!$D$2:$D$951=O$17)*('Default EI Values'!$E$2:$E$951=$O33&amp;" - "&amp;$P33),0)))))</f>
        <v>143.86321650000002</v>
      </c>
      <c r="S33" s="204"/>
      <c r="T33" s="204"/>
      <c r="U33" s="140" t="str" cm="1">
        <f t="array" ref="U33">IF(LEN($B33)=0,"",INDEX(table_options[Component Options],MATCH(1,(table_options[Sector]=$A33)*(table_options[Supply]=$C33)*(table_options[Component]=U$17)*(table_options[Default?]=TRUE),0)))</f>
        <v>None</v>
      </c>
      <c r="V33" s="148">
        <f>IF(U33="None",0,INDEX('Default Values'!$B$72:$B$85,MATCH('Historical Mix'!U$17,'Default Values'!$A$72:$A$85,0)))</f>
        <v>0</v>
      </c>
      <c r="W33" s="149" cm="1">
        <f t="array" ref="W33">IF(OR(U33="None",D33=0),0,INDEX('Default EI Values'!$F$2:$F$951,_xlfn.IFNA(MATCH(1,('Default EI Values'!$A$2:$A$951=$A33)*('Default EI Values'!$B$2:$B$951=$B33)*('Default EI Values'!$C$2:$C$951=SUBSTITUTE($C33,"*",""))*('Default EI Values'!$D$2:$D$951=U$17)*('Default EI Values'!$E$2:$E$951=U33),0),MATCH(1,('Default EI Values'!$A$2:$A$951=$A33)*('Default EI Values'!$B$2:$B$951="Any")*('Default EI Values'!$C$2:$C$951=$C33)*('Default EI Values'!$D$2:$D$951=U$17)*('Default EI Values'!$E$2:$E$951=U33),0))))</f>
        <v>0</v>
      </c>
      <c r="X33" s="204"/>
      <c r="Y33" s="204"/>
      <c r="Z33" s="140" t="str" cm="1">
        <f t="array" ref="Z33">IF(LEN($B33)=0,"",INDEX(table_options[Component Options],MATCH(1,(table_options[Sector]=$A33)*(table_options[Supply]=$C33)*(table_options[Component]=Z$17)*(table_options[Default?]=TRUE),0)))</f>
        <v>None</v>
      </c>
      <c r="AA33" s="148">
        <f>IF(Z33="None",0,INDEX('Default Values'!$B$72:$B$85,MATCH('Historical Mix'!Z$17,'Default Values'!$A$72:$A$85,0)))</f>
        <v>0</v>
      </c>
      <c r="AB33" s="149" cm="1">
        <f t="array" ref="AB33">IF(OR(Z33="None",D33=0),0,INDEX('Default EI Values'!$F$2:$F$951,_xlfn.IFNA(MATCH(1,('Default EI Values'!$A$2:$A$951=$A33)*('Default EI Values'!$B$2:$B$951=$B33)*('Default EI Values'!$C$2:$C$951=SUBSTITUTE($C33,"*",""))*('Default EI Values'!$D$2:$D$951=Z$17)*('Default EI Values'!$E$2:$E$951=Z33),0),MATCH(1,('Default EI Values'!$A$2:$A$951=$A33)*('Default EI Values'!$B$2:$B$951="Any")*('Default EI Values'!$C$2:$C$951=$C33)*('Default EI Values'!$D$2:$D$951=Z$17)*('Default EI Values'!$E$2:$E$951=Z33),0))))</f>
        <v>0</v>
      </c>
      <c r="AC33" s="204"/>
      <c r="AD33" s="204"/>
    </row>
    <row r="34" spans="1:30" x14ac:dyDescent="0.25">
      <c r="A34" s="140" t="s">
        <v>11</v>
      </c>
      <c r="B34" s="140" t="s">
        <v>20</v>
      </c>
      <c r="C34" s="140" t="s">
        <v>188</v>
      </c>
      <c r="D34" s="147">
        <f t="shared" si="7"/>
        <v>5.0030583211350163E-4</v>
      </c>
      <c r="E34" s="140" t="str" cm="1">
        <f t="array" ref="E34">IF(LEN($B34)=0,"",INDEX(table_options[Component Options],MATCH(1,(table_options[Sector]=$A34)*(table_options[Supply]=$C34)*(table_options[Component]=E$17)*(table_options[Default?]=TRUE),0)))</f>
        <v>Local Imported Deliveries</v>
      </c>
      <c r="F34" s="148">
        <f>IF(E34="None",0,INDEX('Default Values'!$B$72:$B$85,MATCH('Historical Mix'!$C34,'Default Values'!$A$72:$A$85,0)))</f>
        <v>0.27</v>
      </c>
      <c r="G34" s="149" cm="1">
        <f t="array" ref="G34">IF(OR(E34="None",D34=0),0,_xlfn.IFNA(INDEX('Default EI Values'!$F$2:$F$951,_xlfn.IFNA(MATCH(1,('Default EI Values'!$A$2:$A$951=$A34)*('Default EI Values'!$B$2:$B$951=$B34)*('Default EI Values'!$C$2:$C$951=SUBSTITUTE($C34,"*",""))*('Default EI Values'!$D$2:$D$951=E$17)*('Default EI Values'!$E$2:$E$951=E34),0),MATCH(1,('Default EI Values'!$A$2:$A$951=$A34)*('Default EI Values'!$B$2:$B$951="Any")*('Default EI Values'!$C$2:$C$951=$C34)*('Default EI Values'!$D$2:$D$951=E$17)*('Default EI Values'!$E$2:$E$951=E34),0))),0))</f>
        <v>89.278629999999993</v>
      </c>
      <c r="H34" s="204"/>
      <c r="I34" s="204"/>
      <c r="J34" s="140" t="str" cm="1">
        <f t="array" ref="J34">IF(LEN($B34)=0,"",INDEX(table_options[Component Options],MATCH(1,(table_options[Sector]=$A34)*(table_options[Supply]=$C34)*(table_options[Component]=J$17)*(table_options[Default?]=TRUE),0)))</f>
        <v>None</v>
      </c>
      <c r="K34" s="148">
        <f>IF(J34="None",0,INDEX('Default Values'!$B$72:$B$85,MATCH('Historical Mix'!J$17,'Default Values'!$A$72:$A$85,0)))</f>
        <v>0</v>
      </c>
      <c r="L34" s="149" cm="1">
        <f t="array" ref="L34">IF(OR(J34="None",D34=0),0,INDEX('Default EI Values'!$F$2:$F$951,_xlfn.IFNA(MATCH(1,('Default EI Values'!$A$2:$A$951=$A34)*('Default EI Values'!$B$2:$B$951=$B34)*('Default EI Values'!$C$2:$C$951=SUBSTITUTE($C34,"*",""))*('Default EI Values'!$D$2:$D$951=J$17)*('Default EI Values'!$E$2:$E$951=J34),0),MATCH(1,('Default EI Values'!$A$2:$A$951=$A34)*('Default EI Values'!$B$2:$B$951="Any")*('Default EI Values'!$C$2:$C$951=$C34)*('Default EI Values'!$D$2:$D$951=J$17)*('Default EI Values'!$E$2:$E$951=J34),0))))</f>
        <v>0</v>
      </c>
      <c r="M34" s="204"/>
      <c r="N34" s="204"/>
      <c r="O34" s="140" t="str" cm="1">
        <f t="array" ref="O34">IF(LEN($B34)=0,"",INDEX(table_options[Component Options],MATCH(1,(table_options[Sector]=$A34)*(table_options[Supply]=$C34)*(table_options[Component]=O$17)*(table_options[Default?]=TRUE),0)))</f>
        <v>Ag Distribution</v>
      </c>
      <c r="P34" s="140" t="str">
        <f>IF(OR(LEN($C34)=0,O34&lt;&gt;"Urban Potable Distribution"),"",INDEX('Default Values'!$B$56:$B$65,MATCH('Historical Mix'!$B34,'Default Values'!$A$56:$A$65,0)))</f>
        <v/>
      </c>
      <c r="Q34" s="148">
        <f>IF(P34="None",0,INDEX('Default Values'!$B$72:$B$85,MATCH('Historical Mix'!O$17,'Default Values'!$A$72:$A$85,0)))</f>
        <v>0.95</v>
      </c>
      <c r="R34" s="149" cm="1">
        <f t="array" ref="R34">IF(OR(O34="None",D34=0),0,INDEX('Default EI Values'!$F$2:$F$951,_xlfn.IFNA(MATCH(1,('Default EI Values'!$A$2:$A$951=$A34)*('Default EI Values'!$B$2:$B$951=$B34)*('Default EI Values'!$C$2:$C$951=SUBSTITUTE($C34,"*",""))*('Default EI Values'!$D$2:$D$951=O$17)*('Default EI Values'!$E$2:$E$951=O34),0),_xlfn.IFNA(MATCH(1,('Default EI Values'!$A$2:$A$951=$A34)*('Default EI Values'!$B$2:$B$951="Any")*('Default EI Values'!$C$2:$C$951=$C34)*('Default EI Values'!$D$2:$D$951=O$17)*('Default EI Values'!$E$2:$E$951=O34),0),MATCH(1,('Default EI Values'!$B$2:$B$951="Any")*('Default EI Values'!$C$2:$C$951=$C34)*('Default EI Values'!$D$2:$D$951=O$17)*('Default EI Values'!$E$2:$E$951=$O34&amp;" - "&amp;$P34),0)))))</f>
        <v>143.86321650000002</v>
      </c>
      <c r="S34" s="204"/>
      <c r="T34" s="204"/>
      <c r="U34" s="140" t="str" cm="1">
        <f t="array" ref="U34">IF(LEN($B34)=0,"",INDEX(table_options[Component Options],MATCH(1,(table_options[Sector]=$A34)*(table_options[Supply]=$C34)*(table_options[Component]=U$17)*(table_options[Default?]=TRUE),0)))</f>
        <v>None</v>
      </c>
      <c r="V34" s="148">
        <f>IF(U34="None",0,INDEX('Default Values'!$B$72:$B$85,MATCH('Historical Mix'!U$17,'Default Values'!$A$72:$A$85,0)))</f>
        <v>0</v>
      </c>
      <c r="W34" s="149" cm="1">
        <f t="array" ref="W34">IF(OR(U34="None",D34=0),0,INDEX('Default EI Values'!$F$2:$F$951,_xlfn.IFNA(MATCH(1,('Default EI Values'!$A$2:$A$951=$A34)*('Default EI Values'!$B$2:$B$951=$B34)*('Default EI Values'!$C$2:$C$951=SUBSTITUTE($C34,"*",""))*('Default EI Values'!$D$2:$D$951=U$17)*('Default EI Values'!$E$2:$E$951=U34),0),MATCH(1,('Default EI Values'!$A$2:$A$951=$A34)*('Default EI Values'!$B$2:$B$951="Any")*('Default EI Values'!$C$2:$C$951=$C34)*('Default EI Values'!$D$2:$D$951=U$17)*('Default EI Values'!$E$2:$E$951=U34),0))))</f>
        <v>0</v>
      </c>
      <c r="X34" s="204"/>
      <c r="Y34" s="204"/>
      <c r="Z34" s="140" t="str" cm="1">
        <f t="array" ref="Z34">IF(LEN($B34)=0,"",INDEX(table_options[Component Options],MATCH(1,(table_options[Sector]=$A34)*(table_options[Supply]=$C34)*(table_options[Component]=Z$17)*(table_options[Default?]=TRUE),0)))</f>
        <v>None</v>
      </c>
      <c r="AA34" s="148">
        <f>IF(Z34="None",0,INDEX('Default Values'!$B$72:$B$85,MATCH('Historical Mix'!Z$17,'Default Values'!$A$72:$A$85,0)))</f>
        <v>0</v>
      </c>
      <c r="AB34" s="149" cm="1">
        <f t="array" ref="AB34">IF(OR(Z34="None",D34=0),0,INDEX('Default EI Values'!$F$2:$F$951,_xlfn.IFNA(MATCH(1,('Default EI Values'!$A$2:$A$951=$A34)*('Default EI Values'!$B$2:$B$951=$B34)*('Default EI Values'!$C$2:$C$951=SUBSTITUTE($C34,"*",""))*('Default EI Values'!$D$2:$D$951=Z$17)*('Default EI Values'!$E$2:$E$951=Z34),0),MATCH(1,('Default EI Values'!$A$2:$A$951=$A34)*('Default EI Values'!$B$2:$B$951="Any")*('Default EI Values'!$C$2:$C$951=$C34)*('Default EI Values'!$D$2:$D$951=Z$17)*('Default EI Values'!$E$2:$E$951=Z34),0))))</f>
        <v>0</v>
      </c>
      <c r="AC34" s="204"/>
      <c r="AD34" s="204"/>
    </row>
    <row r="35" spans="1:30" x14ac:dyDescent="0.25">
      <c r="A35" s="140" t="s">
        <v>11</v>
      </c>
      <c r="B35" s="140" t="s">
        <v>20</v>
      </c>
      <c r="C35" s="140" t="s">
        <v>19</v>
      </c>
      <c r="D35" s="147">
        <f t="shared" si="7"/>
        <v>0</v>
      </c>
      <c r="E35" s="140" t="str" cm="1">
        <f t="array" ref="E35">IF(LEN($B35)=0,"",INDEX(table_options[Component Options],MATCH(1,(table_options[Sector]=$A35)*(table_options[Supply]=$C35)*(table_options[Component]=E$17)*(table_options[Default?]=TRUE),0)))</f>
        <v>Colorado River Conveyance</v>
      </c>
      <c r="F35" s="148">
        <f>IF(E35="None",0,INDEX('Default Values'!$B$72:$B$85,MATCH('Historical Mix'!$C35,'Default Values'!$A$72:$A$85,0)))</f>
        <v>0</v>
      </c>
      <c r="G35" s="149" cm="1">
        <f t="array" ref="G35">IF(OR(E35="None",D35=0),0,_xlfn.IFNA(INDEX('Default EI Values'!$F$2:$F$951,_xlfn.IFNA(MATCH(1,('Default EI Values'!$A$2:$A$951=$A35)*('Default EI Values'!$B$2:$B$951=$B35)*('Default EI Values'!$C$2:$C$951=SUBSTITUTE($C35,"*",""))*('Default EI Values'!$D$2:$D$951=E$17)*('Default EI Values'!$E$2:$E$951=E35),0),MATCH(1,('Default EI Values'!$A$2:$A$951=$A35)*('Default EI Values'!$B$2:$B$951="Any")*('Default EI Values'!$C$2:$C$951=$C35)*('Default EI Values'!$D$2:$D$951=E$17)*('Default EI Values'!$E$2:$E$951=E35),0))),0))</f>
        <v>0</v>
      </c>
      <c r="H35" s="204"/>
      <c r="I35" s="204"/>
      <c r="J35" s="140" t="str" cm="1">
        <f t="array" ref="J35">IF(LEN($B35)=0,"",INDEX(table_options[Component Options],MATCH(1,(table_options[Sector]=$A35)*(table_options[Supply]=$C35)*(table_options[Component]=J$17)*(table_options[Default?]=TRUE),0)))</f>
        <v>None</v>
      </c>
      <c r="K35" s="148">
        <f>IF(J35="None",0,INDEX('Default Values'!$B$72:$B$85,MATCH('Historical Mix'!J$17,'Default Values'!$A$72:$A$85,0)))</f>
        <v>0</v>
      </c>
      <c r="L35" s="149" cm="1">
        <f t="array" ref="L35">IF(OR(J35="None",D35=0),0,INDEX('Default EI Values'!$F$2:$F$951,_xlfn.IFNA(MATCH(1,('Default EI Values'!$A$2:$A$951=$A35)*('Default EI Values'!$B$2:$B$951=$B35)*('Default EI Values'!$C$2:$C$951=SUBSTITUTE($C35,"*",""))*('Default EI Values'!$D$2:$D$951=J$17)*('Default EI Values'!$E$2:$E$951=J35),0),MATCH(1,('Default EI Values'!$A$2:$A$951=$A35)*('Default EI Values'!$B$2:$B$951="Any")*('Default EI Values'!$C$2:$C$951=$C35)*('Default EI Values'!$D$2:$D$951=J$17)*('Default EI Values'!$E$2:$E$951=J35),0))))</f>
        <v>0</v>
      </c>
      <c r="M35" s="204"/>
      <c r="N35" s="204"/>
      <c r="O35" s="140" t="str" cm="1">
        <f t="array" ref="O35">IF(LEN($B35)=0,"",INDEX(table_options[Component Options],MATCH(1,(table_options[Sector]=$A35)*(table_options[Supply]=$C35)*(table_options[Component]=O$17)*(table_options[Default?]=TRUE),0)))</f>
        <v>Ag Distribution</v>
      </c>
      <c r="P35" s="140" t="str">
        <f>IF(OR(LEN($C35)=0,O35&lt;&gt;"Urban Potable Distribution"),"",INDEX('Default Values'!$B$56:$B$65,MATCH('Historical Mix'!$B35,'Default Values'!$A$56:$A$65,0)))</f>
        <v/>
      </c>
      <c r="Q35" s="148">
        <f>IF(P35="None",0,INDEX('Default Values'!$B$72:$B$85,MATCH('Historical Mix'!O$17,'Default Values'!$A$72:$A$85,0)))</f>
        <v>0.95</v>
      </c>
      <c r="R35" s="149" cm="1">
        <f t="array" ref="R35">IF(OR(O35="None",D35=0),0,INDEX('Default EI Values'!$F$2:$F$951,_xlfn.IFNA(MATCH(1,('Default EI Values'!$A$2:$A$951=$A35)*('Default EI Values'!$B$2:$B$951=$B35)*('Default EI Values'!$C$2:$C$951=SUBSTITUTE($C35,"*",""))*('Default EI Values'!$D$2:$D$951=O$17)*('Default EI Values'!$E$2:$E$951=O35),0),_xlfn.IFNA(MATCH(1,('Default EI Values'!$A$2:$A$951=$A35)*('Default EI Values'!$B$2:$B$951="Any")*('Default EI Values'!$C$2:$C$951=$C35)*('Default EI Values'!$D$2:$D$951=O$17)*('Default EI Values'!$E$2:$E$951=O35),0),MATCH(1,('Default EI Values'!$B$2:$B$951="Any")*('Default EI Values'!$C$2:$C$951=$C35)*('Default EI Values'!$D$2:$D$951=O$17)*('Default EI Values'!$E$2:$E$951=$O35&amp;" - "&amp;$P35),0)))))</f>
        <v>0</v>
      </c>
      <c r="S35" s="204"/>
      <c r="T35" s="204"/>
      <c r="U35" s="140" t="str" cm="1">
        <f t="array" ref="U35">IF(LEN($B35)=0,"",INDEX(table_options[Component Options],MATCH(1,(table_options[Sector]=$A35)*(table_options[Supply]=$C35)*(table_options[Component]=U$17)*(table_options[Default?]=TRUE),0)))</f>
        <v>None</v>
      </c>
      <c r="V35" s="148">
        <f>IF(U35="None",0,INDEX('Default Values'!$B$72:$B$85,MATCH('Historical Mix'!U$17,'Default Values'!$A$72:$A$85,0)))</f>
        <v>0</v>
      </c>
      <c r="W35" s="149" cm="1">
        <f t="array" ref="W35">IF(OR(U35="None",D35=0),0,INDEX('Default EI Values'!$F$2:$F$951,_xlfn.IFNA(MATCH(1,('Default EI Values'!$A$2:$A$951=$A35)*('Default EI Values'!$B$2:$B$951=$B35)*('Default EI Values'!$C$2:$C$951=SUBSTITUTE($C35,"*",""))*('Default EI Values'!$D$2:$D$951=U$17)*('Default EI Values'!$E$2:$E$951=U35),0),MATCH(1,('Default EI Values'!$A$2:$A$951=$A35)*('Default EI Values'!$B$2:$B$951="Any")*('Default EI Values'!$C$2:$C$951=$C35)*('Default EI Values'!$D$2:$D$951=U$17)*('Default EI Values'!$E$2:$E$951=U35),0))))</f>
        <v>0</v>
      </c>
      <c r="X35" s="204"/>
      <c r="Y35" s="204"/>
      <c r="Z35" s="140" t="str" cm="1">
        <f t="array" ref="Z35">IF(LEN($B35)=0,"",INDEX(table_options[Component Options],MATCH(1,(table_options[Sector]=$A35)*(table_options[Supply]=$C35)*(table_options[Component]=Z$17)*(table_options[Default?]=TRUE),0)))</f>
        <v>None</v>
      </c>
      <c r="AA35" s="148">
        <f>IF(Z35="None",0,INDEX('Default Values'!$B$72:$B$85,MATCH('Historical Mix'!Z$17,'Default Values'!$A$72:$A$85,0)))</f>
        <v>0</v>
      </c>
      <c r="AB35" s="149" cm="1">
        <f t="array" ref="AB35">IF(OR(Z35="None",D35=0),0,INDEX('Default EI Values'!$F$2:$F$951,_xlfn.IFNA(MATCH(1,('Default EI Values'!$A$2:$A$951=$A35)*('Default EI Values'!$B$2:$B$951=$B35)*('Default EI Values'!$C$2:$C$951=SUBSTITUTE($C35,"*",""))*('Default EI Values'!$D$2:$D$951=Z$17)*('Default EI Values'!$E$2:$E$951=Z35),0),MATCH(1,('Default EI Values'!$A$2:$A$951=$A35)*('Default EI Values'!$B$2:$B$951="Any")*('Default EI Values'!$C$2:$C$951=$C35)*('Default EI Values'!$D$2:$D$951=Z$17)*('Default EI Values'!$E$2:$E$951=Z35),0))))</f>
        <v>0</v>
      </c>
      <c r="AC35" s="204"/>
      <c r="AD35" s="204"/>
    </row>
    <row r="36" spans="1:30" x14ac:dyDescent="0.25">
      <c r="A36" s="140" t="s">
        <v>11</v>
      </c>
      <c r="B36" s="140" t="s">
        <v>20</v>
      </c>
      <c r="C36" s="140" t="s">
        <v>191</v>
      </c>
      <c r="D36" s="147">
        <f t="shared" si="7"/>
        <v>1.4144668004043329E-2</v>
      </c>
      <c r="E36" s="140" t="str" cm="1">
        <f t="array" ref="E36">IF(LEN($B36)=0,"",INDEX(table_options[Component Options],MATCH(1,(table_options[Sector]=$A36)*(table_options[Supply]=$C36)*(table_options[Component]=E$17)*(table_options[Default?]=TRUE),0)))</f>
        <v>Central Valley Project Conveyance</v>
      </c>
      <c r="F36" s="148">
        <f>IF(E36="None",0,INDEX('Default Values'!$B$72:$B$85,MATCH('Historical Mix'!$C36,'Default Values'!$A$72:$A$85,0)))</f>
        <v>0</v>
      </c>
      <c r="G36" s="149" cm="1">
        <f t="array" ref="G36">IF(OR(E36="None",D36=0),0,_xlfn.IFNA(INDEX('Default EI Values'!$F$2:$F$951,_xlfn.IFNA(MATCH(1,('Default EI Values'!$A$2:$A$951=$A36)*('Default EI Values'!$B$2:$B$951=$B36)*('Default EI Values'!$C$2:$C$951=SUBSTITUTE($C36,"*",""))*('Default EI Values'!$D$2:$D$951=E$17)*('Default EI Values'!$E$2:$E$951=E36),0),MATCH(1,('Default EI Values'!$A$2:$A$951=$A36)*('Default EI Values'!$B$2:$B$951="Any")*('Default EI Values'!$C$2:$C$951=$C36)*('Default EI Values'!$D$2:$D$951=E$17)*('Default EI Values'!$E$2:$E$951=E36),0))),0))</f>
        <v>225</v>
      </c>
      <c r="H36" s="204"/>
      <c r="I36" s="204"/>
      <c r="J36" s="140" t="str" cm="1">
        <f t="array" ref="J36">IF(LEN($B36)=0,"",INDEX(table_options[Component Options],MATCH(1,(table_options[Sector]=$A36)*(table_options[Supply]=$C36)*(table_options[Component]=J$17)*(table_options[Default?]=TRUE),0)))</f>
        <v>None</v>
      </c>
      <c r="K36" s="148">
        <f>IF(J36="None",0,INDEX('Default Values'!$B$72:$B$85,MATCH('Historical Mix'!J$17,'Default Values'!$A$72:$A$85,0)))</f>
        <v>0</v>
      </c>
      <c r="L36" s="149" cm="1">
        <f t="array" ref="L36">IF(OR(J36="None",D36=0),0,INDEX('Default EI Values'!$F$2:$F$951,_xlfn.IFNA(MATCH(1,('Default EI Values'!$A$2:$A$951=$A36)*('Default EI Values'!$B$2:$B$951=$B36)*('Default EI Values'!$C$2:$C$951=SUBSTITUTE($C36,"*",""))*('Default EI Values'!$D$2:$D$951=J$17)*('Default EI Values'!$E$2:$E$951=J36),0),MATCH(1,('Default EI Values'!$A$2:$A$951=$A36)*('Default EI Values'!$B$2:$B$951="Any")*('Default EI Values'!$C$2:$C$951=$C36)*('Default EI Values'!$D$2:$D$951=J$17)*('Default EI Values'!$E$2:$E$951=J36),0))))</f>
        <v>0</v>
      </c>
      <c r="M36" s="204"/>
      <c r="N36" s="204"/>
      <c r="O36" s="140" t="str" cm="1">
        <f t="array" ref="O36">IF(LEN($B36)=0,"",INDEX(table_options[Component Options],MATCH(1,(table_options[Sector]=$A36)*(table_options[Supply]=$C36)*(table_options[Component]=O$17)*(table_options[Default?]=TRUE),0)))</f>
        <v>Ag Distribution</v>
      </c>
      <c r="P36" s="140" t="str">
        <f>IF(OR(LEN($C36)=0,O36&lt;&gt;"Urban Potable Distribution"),"",INDEX('Default Values'!$B$56:$B$65,MATCH('Historical Mix'!$B36,'Default Values'!$A$56:$A$65,0)))</f>
        <v/>
      </c>
      <c r="Q36" s="148">
        <f>IF(P36="None",0,INDEX('Default Values'!$B$72:$B$85,MATCH('Historical Mix'!O$17,'Default Values'!$A$72:$A$85,0)))</f>
        <v>0.95</v>
      </c>
      <c r="R36" s="149" cm="1">
        <f t="array" ref="R36">IF(OR(O36="None",D36=0),0,INDEX('Default EI Values'!$F$2:$F$951,_xlfn.IFNA(MATCH(1,('Default EI Values'!$A$2:$A$951=$A36)*('Default EI Values'!$B$2:$B$951=$B36)*('Default EI Values'!$C$2:$C$951=SUBSTITUTE($C36,"*",""))*('Default EI Values'!$D$2:$D$951=O$17)*('Default EI Values'!$E$2:$E$951=O36),0),_xlfn.IFNA(MATCH(1,('Default EI Values'!$A$2:$A$951=$A36)*('Default EI Values'!$B$2:$B$951="Any")*('Default EI Values'!$C$2:$C$951=$C36)*('Default EI Values'!$D$2:$D$951=O$17)*('Default EI Values'!$E$2:$E$951=O36),0),MATCH(1,('Default EI Values'!$B$2:$B$951="Any")*('Default EI Values'!$C$2:$C$951=$C36)*('Default EI Values'!$D$2:$D$951=O$17)*('Default EI Values'!$E$2:$E$951=$O36&amp;" - "&amp;$P36),0)))))</f>
        <v>143.86321650000002</v>
      </c>
      <c r="S36" s="204"/>
      <c r="T36" s="204"/>
      <c r="U36" s="140" t="str" cm="1">
        <f t="array" ref="U36">IF(LEN($B36)=0,"",INDEX(table_options[Component Options],MATCH(1,(table_options[Sector]=$A36)*(table_options[Supply]=$C36)*(table_options[Component]=U$17)*(table_options[Default?]=TRUE),0)))</f>
        <v>None</v>
      </c>
      <c r="V36" s="148">
        <f>IF(U36="None",0,INDEX('Default Values'!$B$72:$B$85,MATCH('Historical Mix'!U$17,'Default Values'!$A$72:$A$85,0)))</f>
        <v>0</v>
      </c>
      <c r="W36" s="149" cm="1">
        <f t="array" ref="W36">IF(OR(U36="None",D36=0),0,INDEX('Default EI Values'!$F$2:$F$951,_xlfn.IFNA(MATCH(1,('Default EI Values'!$A$2:$A$951=$A36)*('Default EI Values'!$B$2:$B$951=$B36)*('Default EI Values'!$C$2:$C$951=SUBSTITUTE($C36,"*",""))*('Default EI Values'!$D$2:$D$951=U$17)*('Default EI Values'!$E$2:$E$951=U36),0),MATCH(1,('Default EI Values'!$A$2:$A$951=$A36)*('Default EI Values'!$B$2:$B$951="Any")*('Default EI Values'!$C$2:$C$951=$C36)*('Default EI Values'!$D$2:$D$951=U$17)*('Default EI Values'!$E$2:$E$951=U36),0))))</f>
        <v>0</v>
      </c>
      <c r="X36" s="204"/>
      <c r="Y36" s="204"/>
      <c r="Z36" s="140" t="str" cm="1">
        <f t="array" ref="Z36">IF(LEN($B36)=0,"",INDEX(table_options[Component Options],MATCH(1,(table_options[Sector]=$A36)*(table_options[Supply]=$C36)*(table_options[Component]=Z$17)*(table_options[Default?]=TRUE),0)))</f>
        <v>None</v>
      </c>
      <c r="AA36" s="148">
        <f>IF(Z36="None",0,INDEX('Default Values'!$B$72:$B$85,MATCH('Historical Mix'!Z$17,'Default Values'!$A$72:$A$85,0)))</f>
        <v>0</v>
      </c>
      <c r="AB36" s="149" cm="1">
        <f t="array" ref="AB36">IF(OR(Z36="None",D36=0),0,INDEX('Default EI Values'!$F$2:$F$951,_xlfn.IFNA(MATCH(1,('Default EI Values'!$A$2:$A$951=$A36)*('Default EI Values'!$B$2:$B$951=$B36)*('Default EI Values'!$C$2:$C$951=SUBSTITUTE($C36,"*",""))*('Default EI Values'!$D$2:$D$951=Z$17)*('Default EI Values'!$E$2:$E$951=Z36),0),MATCH(1,('Default EI Values'!$A$2:$A$951=$A36)*('Default EI Values'!$B$2:$B$951="Any")*('Default EI Values'!$C$2:$C$951=$C36)*('Default EI Values'!$D$2:$D$951=Z$17)*('Default EI Values'!$E$2:$E$951=Z36),0))))</f>
        <v>0</v>
      </c>
      <c r="AC36" s="204"/>
      <c r="AD36" s="204"/>
    </row>
    <row r="37" spans="1:30" x14ac:dyDescent="0.25">
      <c r="A37" s="140" t="s">
        <v>11</v>
      </c>
      <c r="B37" s="140" t="s">
        <v>20</v>
      </c>
      <c r="C37" s="140" t="s">
        <v>190</v>
      </c>
      <c r="D37" s="147">
        <f t="shared" si="7"/>
        <v>0</v>
      </c>
      <c r="E37" s="140" t="str" cm="1">
        <f t="array" ref="E37">IF(LEN($B37)=0,"",INDEX(table_options[Component Options],MATCH(1,(table_options[Sector]=$A37)*(table_options[Supply]=$C37)*(table_options[Component]=E$17)*(table_options[Default?]=TRUE),0)))</f>
        <v>State Water Project Conveyance</v>
      </c>
      <c r="F37" s="148">
        <f>IF(E37="None",0,INDEX('Default Values'!$B$72:$B$85,MATCH('Historical Mix'!$C37,'Default Values'!$A$72:$A$85,0)))</f>
        <v>0</v>
      </c>
      <c r="G37" s="149" cm="1">
        <f t="array" ref="G37">IF(OR(E37="None",D37=0),0,_xlfn.IFNA(INDEX('Default EI Values'!$F$2:$F$951,_xlfn.IFNA(MATCH(1,('Default EI Values'!$A$2:$A$951=$A37)*('Default EI Values'!$B$2:$B$951=$B37)*('Default EI Values'!$C$2:$C$951=SUBSTITUTE($C37,"*",""))*('Default EI Values'!$D$2:$D$951=E$17)*('Default EI Values'!$E$2:$E$951=E37),0),MATCH(1,('Default EI Values'!$A$2:$A$951=$A37)*('Default EI Values'!$B$2:$B$951="Any")*('Default EI Values'!$C$2:$C$951=$C37)*('Default EI Values'!$D$2:$D$951=E$17)*('Default EI Values'!$E$2:$E$951=E37),0))),0))</f>
        <v>0</v>
      </c>
      <c r="H37" s="205"/>
      <c r="I37" s="205"/>
      <c r="J37" s="140" t="str" cm="1">
        <f t="array" ref="J37">IF(LEN($B37)=0,"",INDEX(table_options[Component Options],MATCH(1,(table_options[Sector]=$A37)*(table_options[Supply]=$C37)*(table_options[Component]=J$17)*(table_options[Default?]=TRUE),0)))</f>
        <v>None</v>
      </c>
      <c r="K37" s="148">
        <f>IF(J37="None",0,INDEX('Default Values'!$B$72:$B$85,MATCH('Historical Mix'!J$17,'Default Values'!$A$72:$A$85,0)))</f>
        <v>0</v>
      </c>
      <c r="L37" s="149" cm="1">
        <f t="array" ref="L37">IF(OR(J37="None",D37=0),0,INDEX('Default EI Values'!$F$2:$F$951,_xlfn.IFNA(MATCH(1,('Default EI Values'!$A$2:$A$951=$A37)*('Default EI Values'!$B$2:$B$951=$B37)*('Default EI Values'!$C$2:$C$951=SUBSTITUTE($C37,"*",""))*('Default EI Values'!$D$2:$D$951=J$17)*('Default EI Values'!$E$2:$E$951=J37),0),MATCH(1,('Default EI Values'!$A$2:$A$951=$A37)*('Default EI Values'!$B$2:$B$951="Any")*('Default EI Values'!$C$2:$C$951=$C37)*('Default EI Values'!$D$2:$D$951=J$17)*('Default EI Values'!$E$2:$E$951=J37),0))))</f>
        <v>0</v>
      </c>
      <c r="M37" s="205"/>
      <c r="N37" s="205"/>
      <c r="O37" s="140" t="str" cm="1">
        <f t="array" ref="O37">IF(LEN($B37)=0,"",INDEX(table_options[Component Options],MATCH(1,(table_options[Sector]=$A37)*(table_options[Supply]=$C37)*(table_options[Component]=O$17)*(table_options[Default?]=TRUE),0)))</f>
        <v>Ag Distribution</v>
      </c>
      <c r="P37" s="140" t="str">
        <f>IF(OR(LEN($C37)=0,O37&lt;&gt;"Urban Potable Distribution"),"",INDEX('Default Values'!$B$56:$B$65,MATCH('Historical Mix'!$B37,'Default Values'!$A$56:$A$65,0)))</f>
        <v/>
      </c>
      <c r="Q37" s="148">
        <f>IF(P37="None",0,INDEX('Default Values'!$B$72:$B$85,MATCH('Historical Mix'!O$17,'Default Values'!$A$72:$A$85,0)))</f>
        <v>0.95</v>
      </c>
      <c r="R37" s="149" cm="1">
        <f t="array" ref="R37">IF(OR(O37="None",D37=0),0,INDEX('Default EI Values'!$F$2:$F$951,_xlfn.IFNA(MATCH(1,('Default EI Values'!$A$2:$A$951=$A37)*('Default EI Values'!$B$2:$B$951=$B37)*('Default EI Values'!$C$2:$C$951=SUBSTITUTE($C37,"*",""))*('Default EI Values'!$D$2:$D$951=O$17)*('Default EI Values'!$E$2:$E$951=O37),0),_xlfn.IFNA(MATCH(1,('Default EI Values'!$A$2:$A$951=$A37)*('Default EI Values'!$B$2:$B$951="Any")*('Default EI Values'!$C$2:$C$951=$C37)*('Default EI Values'!$D$2:$D$951=O$17)*('Default EI Values'!$E$2:$E$951=O37),0),MATCH(1,('Default EI Values'!$B$2:$B$951="Any")*('Default EI Values'!$C$2:$C$951=$C37)*('Default EI Values'!$D$2:$D$951=O$17)*('Default EI Values'!$E$2:$E$951=$O37&amp;" - "&amp;$P37),0)))))</f>
        <v>0</v>
      </c>
      <c r="S37" s="205"/>
      <c r="T37" s="205"/>
      <c r="U37" s="140" t="str" cm="1">
        <f t="array" ref="U37">IF(LEN($B37)=0,"",INDEX(table_options[Component Options],MATCH(1,(table_options[Sector]=$A37)*(table_options[Supply]=$C37)*(table_options[Component]=U$17)*(table_options[Default?]=TRUE),0)))</f>
        <v>None</v>
      </c>
      <c r="V37" s="148">
        <f>IF(U37="None",0,INDEX('Default Values'!$B$72:$B$85,MATCH('Historical Mix'!U$17,'Default Values'!$A$72:$A$85,0)))</f>
        <v>0</v>
      </c>
      <c r="W37" s="149" cm="1">
        <f t="array" ref="W37">IF(OR(U37="None",D37=0),0,INDEX('Default EI Values'!$F$2:$F$951,_xlfn.IFNA(MATCH(1,('Default EI Values'!$A$2:$A$951=$A37)*('Default EI Values'!$B$2:$B$951=$B37)*('Default EI Values'!$C$2:$C$951=SUBSTITUTE($C37,"*",""))*('Default EI Values'!$D$2:$D$951=U$17)*('Default EI Values'!$E$2:$E$951=U37),0),MATCH(1,('Default EI Values'!$A$2:$A$951=$A37)*('Default EI Values'!$B$2:$B$951="Any")*('Default EI Values'!$C$2:$C$951=$C37)*('Default EI Values'!$D$2:$D$951=U$17)*('Default EI Values'!$E$2:$E$951=U37),0))))</f>
        <v>0</v>
      </c>
      <c r="X37" s="205"/>
      <c r="Y37" s="205"/>
      <c r="Z37" s="140" t="str" cm="1">
        <f t="array" ref="Z37">IF(LEN($B37)=0,"",INDEX(table_options[Component Options],MATCH(1,(table_options[Sector]=$A37)*(table_options[Supply]=$C37)*(table_options[Component]=Z$17)*(table_options[Default?]=TRUE),0)))</f>
        <v>None</v>
      </c>
      <c r="AA37" s="148">
        <f>IF(Z37="None",0,INDEX('Default Values'!$B$72:$B$85,MATCH('Historical Mix'!Z$17,'Default Values'!$A$72:$A$85,0)))</f>
        <v>0</v>
      </c>
      <c r="AB37" s="149" cm="1">
        <f t="array" ref="AB37">IF(OR(Z37="None",D37=0),0,INDEX('Default EI Values'!$F$2:$F$951,_xlfn.IFNA(MATCH(1,('Default EI Values'!$A$2:$A$951=$A37)*('Default EI Values'!$B$2:$B$951=$B37)*('Default EI Values'!$C$2:$C$951=SUBSTITUTE($C37,"*",""))*('Default EI Values'!$D$2:$D$951=Z$17)*('Default EI Values'!$E$2:$E$951=Z37),0),MATCH(1,('Default EI Values'!$A$2:$A$951=$A37)*('Default EI Values'!$B$2:$B$951="Any")*('Default EI Values'!$C$2:$C$951=$C37)*('Default EI Values'!$D$2:$D$951=Z$17)*('Default EI Values'!$E$2:$E$951=Z37),0))))</f>
        <v>0</v>
      </c>
      <c r="AC37" s="205"/>
      <c r="AD37" s="205"/>
    </row>
    <row r="38" spans="1:30" x14ac:dyDescent="0.25">
      <c r="A38" s="140" t="s">
        <v>10</v>
      </c>
      <c r="B38" s="140" t="s">
        <v>23</v>
      </c>
      <c r="C38" s="140" t="s">
        <v>45</v>
      </c>
      <c r="D38" s="147">
        <f t="shared" si="7"/>
        <v>5.7927712312687697E-4</v>
      </c>
      <c r="E38" s="140" t="str" cm="1">
        <f t="array" ref="E38">IF(LEN($B38)=0,"",INDEX(table_options[Component Options],MATCH(1,(table_options[Sector]=$A38)*(table_options[Supply]=$C38)*(table_options[Component]=E$17)*(table_options[Default?]=TRUE),0)))</f>
        <v>Seawater Desalination Conveyance</v>
      </c>
      <c r="F38" s="148">
        <f>IF(E38="None",0,INDEX('Default Values'!$B$72:$B$85,MATCH('Historical Mix'!$C38,'Default Values'!$A$72:$A$85,0)))</f>
        <v>0.94</v>
      </c>
      <c r="G38" s="149" cm="1">
        <f t="array" ref="G38">IF(OR(E38="None",D38=0),0,_xlfn.IFNA(INDEX('Default EI Values'!$F$2:$F$951,_xlfn.IFNA(MATCH(1,('Default EI Values'!$A$2:$A$951=$A38)*('Default EI Values'!$B$2:$B$951=$B38)*('Default EI Values'!$C$2:$C$951=SUBSTITUTE($C38,"*",""))*('Default EI Values'!$D$2:$D$951=E$17)*('Default EI Values'!$E$2:$E$951=E38),0),MATCH(1,('Default EI Values'!$A$2:$A$951=$A38)*('Default EI Values'!$B$2:$B$951="Any")*('Default EI Values'!$C$2:$C$951=$C38)*('Default EI Values'!$D$2:$D$951=E$17)*('Default EI Values'!$E$2:$E$951=E38),0))),0))</f>
        <v>197</v>
      </c>
      <c r="H38" s="203">
        <f>SUMPRODUCT($D38:$D47,G38:G47)</f>
        <v>306.3905055966739</v>
      </c>
      <c r="I38" s="203">
        <f t="shared" ref="I38" si="8">SUMPRODUCT($D38:$D47,F38:F47,G38:G47)</f>
        <v>77.703696512826895</v>
      </c>
      <c r="J38" s="140" t="str" cm="1">
        <f t="array" ref="J38">IF(LEN($B38)=0,"",INDEX(table_options[Component Options],MATCH(1,(table_options[Sector]=$A38)*(table_options[Supply]=$C38)*(table_options[Component]=J$17)*(table_options[Default?]=TRUE),0)))</f>
        <v>Seawater Desalination Treatment</v>
      </c>
      <c r="K38" s="148">
        <f>IF(J38="None",0,INDEX('Default Values'!$B$72:$B$85,MATCH('Historical Mix'!J$17,'Default Values'!$A$72:$A$85,0)))</f>
        <v>0.94</v>
      </c>
      <c r="L38" s="149" cm="1">
        <f t="array" ref="L38">IF(OR(J38="None",D38=0),0,INDEX('Default EI Values'!$F$2:$F$951,_xlfn.IFNA(MATCH(1,('Default EI Values'!$A$2:$A$951=$A38)*('Default EI Values'!$B$2:$B$951=$B38)*('Default EI Values'!$C$2:$C$951=SUBSTITUTE($C38,"*",""))*('Default EI Values'!$D$2:$D$951=J$17)*('Default EI Values'!$E$2:$E$951=J38),0),MATCH(1,('Default EI Values'!$A$2:$A$951=$A38)*('Default EI Values'!$B$2:$B$951="Any")*('Default EI Values'!$C$2:$C$951=$C38)*('Default EI Values'!$D$2:$D$951=J$17)*('Default EI Values'!$E$2:$E$951=J38),0))))</f>
        <v>4497.0939628571423</v>
      </c>
      <c r="M38" s="203">
        <f>SUMPRODUCT($D38:$D47,L38:L47)</f>
        <v>219.53168000008313</v>
      </c>
      <c r="N38" s="203">
        <f t="shared" ref="N38" si="9">SUMPRODUCT($D38:$D47,K38:K47,L38:L47)</f>
        <v>206.35977920007812</v>
      </c>
      <c r="O38" s="140" t="str" cm="1">
        <f t="array" ref="O38">IF(LEN($B38)=0,"",INDEX(table_options[Component Options],MATCH(1,(table_options[Sector]=$A38)*(table_options[Supply]=$C38)*(table_options[Component]=O$17)*(table_options[Default?]=TRUE),0)))</f>
        <v>Urban Potable Distribution</v>
      </c>
      <c r="P38" s="140" t="str">
        <f>IF(OR(LEN($C38)=0,O38&lt;&gt;"Urban Potable Distribution"),"",INDEX('Default Values'!$B$56:$B$65,MATCH('Historical Mix'!$B38,'Default Values'!$A$56:$A$65,0)))</f>
        <v>Hilly</v>
      </c>
      <c r="Q38" s="148">
        <f>IF(P38="None",0,INDEX('Default Values'!$B$72:$B$85,MATCH('Historical Mix'!O$17,'Default Values'!$A$72:$A$85,0)))</f>
        <v>0.95</v>
      </c>
      <c r="R38" s="149" cm="1">
        <f t="array" ref="R38">IF(OR(O38="None",D38=0),0,INDEX('Default EI Values'!$F$2:$F$951,_xlfn.IFNA(MATCH(1,('Default EI Values'!$A$2:$A$951=$A38)*('Default EI Values'!$B$2:$B$951=$B38)*('Default EI Values'!$C$2:$C$951=SUBSTITUTE($C38,"*",""))*('Default EI Values'!$D$2:$D$951=O$17)*('Default EI Values'!$E$2:$E$951=O38),0),_xlfn.IFNA(MATCH(1,('Default EI Values'!$A$2:$A$951=$A38)*('Default EI Values'!$B$2:$B$951="Any")*('Default EI Values'!$C$2:$C$951=$C38)*('Default EI Values'!$D$2:$D$951=O$17)*('Default EI Values'!$E$2:$E$951=O38),0),MATCH(1,('Default EI Values'!$B$2:$B$951="Any")*('Default EI Values'!$C$2:$C$951=$C38)*('Default EI Values'!$D$2:$D$951=O$17)*('Default EI Values'!$E$2:$E$951=$O38&amp;" - "&amp;$P38),0)))))</f>
        <v>318</v>
      </c>
      <c r="S38" s="203">
        <f>SUMPRODUCT($D38:$D47,R38:R47)</f>
        <v>320.98786555758471</v>
      </c>
      <c r="T38" s="203">
        <f t="shared" ref="T38" si="10">SUMPRODUCT($D38:$D47,Q38:Q47,R38:R47)</f>
        <v>304.93847227970542</v>
      </c>
      <c r="U38" s="140" t="str" cm="1">
        <f t="array" ref="U38">IF(LEN($B38)=0,"",INDEX(table_options[Component Options],MATCH(1,(table_options[Sector]=$A38)*(table_options[Supply]=$C38)*(table_options[Component]=U$17)*(table_options[Default?]=TRUE),0)))</f>
        <v>Wastewater Collection</v>
      </c>
      <c r="V38" s="148">
        <f>IF(U38="None",0,INDEX('Default Values'!$B$72:$B$85,MATCH('Historical Mix'!U$17,'Default Values'!$A$72:$A$85,0)))</f>
        <v>0.97</v>
      </c>
      <c r="W38" s="149" cm="1">
        <f t="array" ref="W38">IF(OR(U38="None",D38=0),0,INDEX('Default EI Values'!$F$2:$F$951,_xlfn.IFNA(MATCH(1,('Default EI Values'!$A$2:$A$951=$A38)*('Default EI Values'!$B$2:$B$951=$B38)*('Default EI Values'!$C$2:$C$951=SUBSTITUTE($C38,"*",""))*('Default EI Values'!$D$2:$D$951=U$17)*('Default EI Values'!$E$2:$E$951=U38),0),MATCH(1,('Default EI Values'!$A$2:$A$951=$A38)*('Default EI Values'!$B$2:$B$951="Any")*('Default EI Values'!$C$2:$C$951=$C38)*('Default EI Values'!$D$2:$D$951=U$17)*('Default EI Values'!$E$2:$E$951=U38),0))))</f>
        <v>71.524294499999996</v>
      </c>
      <c r="X38" s="203">
        <f>SUMPRODUCT($D38:$D47,W38:W47)</f>
        <v>71.558499116575859</v>
      </c>
      <c r="Y38" s="203">
        <f t="shared" ref="Y38" si="11">SUMPRODUCT($D38:$D47,V38:V47,W38:W47)</f>
        <v>69.411744143078565</v>
      </c>
      <c r="Z38" s="140" t="str" cm="1">
        <f t="array" ref="Z38">IF(LEN($B38)=0,"",INDEX(table_options[Component Options],MATCH(1,(table_options[Sector]=$A38)*(table_options[Supply]=$C38)*(table_options[Component]=Z$17)*(table_options[Default?]=TRUE),0)))</f>
        <v xml:space="preserve">Wastewater Secondary Treatment </v>
      </c>
      <c r="AA38" s="148">
        <f>IF(Z38="None",0,INDEX('Default Values'!$B$72:$B$85,MATCH('Historical Mix'!Z$17,'Default Values'!$A$72:$A$85,0)))</f>
        <v>0.97</v>
      </c>
      <c r="AB38" s="149" cm="1">
        <f t="array" ref="AB38">IF(OR(Z38="None",D38=0),0,INDEX('Default EI Values'!$F$2:$F$951,_xlfn.IFNA(MATCH(1,('Default EI Values'!$A$2:$A$951=$A38)*('Default EI Values'!$B$2:$B$951=$B38)*('Default EI Values'!$C$2:$C$951=SUBSTITUTE($C38,"*",""))*('Default EI Values'!$D$2:$D$951=Z$17)*('Default EI Values'!$E$2:$E$951=Z38),0),MATCH(1,('Default EI Values'!$A$2:$A$951=$A38)*('Default EI Values'!$B$2:$B$951="Any")*('Default EI Values'!$C$2:$C$951=$C38)*('Default EI Values'!$D$2:$D$951=Z$17)*('Default EI Values'!$E$2:$E$951=Z38),0))))</f>
        <v>654.12260742857143</v>
      </c>
      <c r="AC38" s="203">
        <f>SUMPRODUCT($D38:$D47,AB38:AB47)</f>
        <v>654.43542439708688</v>
      </c>
      <c r="AD38" s="203">
        <f t="shared" ref="AD38" si="12">SUMPRODUCT($D38:$D47,AA38:AA47,AB38:AB47)</f>
        <v>634.8023616651742</v>
      </c>
    </row>
    <row r="39" spans="1:30" x14ac:dyDescent="0.25">
      <c r="A39" s="140" t="s">
        <v>10</v>
      </c>
      <c r="B39" s="140" t="s">
        <v>23</v>
      </c>
      <c r="C39" s="140" t="s">
        <v>51</v>
      </c>
      <c r="D39" s="147">
        <f t="shared" si="7"/>
        <v>0</v>
      </c>
      <c r="E39" s="140" t="str" cm="1">
        <f t="array" ref="E39">IF(LEN($B39)=0,"",INDEX(table_options[Component Options],MATCH(1,(table_options[Sector]=$A39)*(table_options[Supply]=$C39)*(table_options[Component]=E$17)*(table_options[Default?]=TRUE),0)))</f>
        <v>Groundwater pumping</v>
      </c>
      <c r="F39" s="148">
        <f>IF(E39="None",0,INDEX('Default Values'!$B$72:$B$85,MATCH('Historical Mix'!$C39,'Default Values'!$A$72:$A$85,0)))</f>
        <v>0.94</v>
      </c>
      <c r="G39" s="149" cm="1">
        <f t="array" ref="G39">IF(OR(E39="None",D39=0),0,_xlfn.IFNA(INDEX('Default EI Values'!$F$2:$F$951,_xlfn.IFNA(MATCH(1,('Default EI Values'!$A$2:$A$951=$A39)*('Default EI Values'!$B$2:$B$951=$B39)*('Default EI Values'!$C$2:$C$951=SUBSTITUTE($C39,"*",""))*('Default EI Values'!$D$2:$D$951=E$17)*('Default EI Values'!$E$2:$E$951=E39),0),MATCH(1,('Default EI Values'!$A$2:$A$951=$A39)*('Default EI Values'!$B$2:$B$951="Any")*('Default EI Values'!$C$2:$C$951=$C39)*('Default EI Values'!$D$2:$D$951=E$17)*('Default EI Values'!$E$2:$E$951=E39),0))),0))</f>
        <v>0</v>
      </c>
      <c r="H39" s="204"/>
      <c r="I39" s="204"/>
      <c r="J39" s="140" t="str" cm="1">
        <f t="array" ref="J39">IF(LEN($B39)=0,"",INDEX(table_options[Component Options],MATCH(1,(table_options[Sector]=$A39)*(table_options[Supply]=$C39)*(table_options[Component]=J$17)*(table_options[Default?]=TRUE),0)))</f>
        <v>Brackish Desalination Treatment</v>
      </c>
      <c r="K39" s="148">
        <f>IF(J39="None",0,INDEX('Default Values'!$B$72:$B$85,MATCH('Historical Mix'!J$17,'Default Values'!$A$72:$A$85,0)))</f>
        <v>0.94</v>
      </c>
      <c r="L39" s="149" cm="1">
        <f t="array" ref="L39">IF(OR(J39="None",D39=0),0,INDEX('Default EI Values'!$F$2:$F$951,_xlfn.IFNA(MATCH(1,('Default EI Values'!$A$2:$A$951=$A39)*('Default EI Values'!$B$2:$B$951=$B39)*('Default EI Values'!$C$2:$C$951=SUBSTITUTE($C39,"*",""))*('Default EI Values'!$D$2:$D$951=J$17)*('Default EI Values'!$E$2:$E$951=J39),0),MATCH(1,('Default EI Values'!$A$2:$A$951=$A39)*('Default EI Values'!$B$2:$B$951="Any")*('Default EI Values'!$C$2:$C$951=$C39)*('Default EI Values'!$D$2:$D$951=J$17)*('Default EI Values'!$E$2:$E$951=J39),0))))</f>
        <v>0</v>
      </c>
      <c r="M39" s="204"/>
      <c r="N39" s="204"/>
      <c r="O39" s="140" t="str" cm="1">
        <f t="array" ref="O39">IF(LEN($B39)=0,"",INDEX(table_options[Component Options],MATCH(1,(table_options[Sector]=$A39)*(table_options[Supply]=$C39)*(table_options[Component]=O$17)*(table_options[Default?]=TRUE),0)))</f>
        <v>Urban Potable Distribution</v>
      </c>
      <c r="P39" s="140" t="str">
        <f>IF(OR(LEN($C39)=0,O39&lt;&gt;"Urban Potable Distribution"),"",INDEX('Default Values'!$B$56:$B$65,MATCH('Historical Mix'!$B39,'Default Values'!$A$56:$A$65,0)))</f>
        <v>Hilly</v>
      </c>
      <c r="Q39" s="148">
        <f>IF(P39="None",0,INDEX('Default Values'!$B$72:$B$85,MATCH('Historical Mix'!O$17,'Default Values'!$A$72:$A$85,0)))</f>
        <v>0.95</v>
      </c>
      <c r="R39" s="149" cm="1">
        <f t="array" ref="R39">IF(OR(O39="None",D39=0),0,INDEX('Default EI Values'!$F$2:$F$951,_xlfn.IFNA(MATCH(1,('Default EI Values'!$A$2:$A$951=$A39)*('Default EI Values'!$B$2:$B$951=$B39)*('Default EI Values'!$C$2:$C$951=SUBSTITUTE($C39,"*",""))*('Default EI Values'!$D$2:$D$951=O$17)*('Default EI Values'!$E$2:$E$951=O39),0),_xlfn.IFNA(MATCH(1,('Default EI Values'!$A$2:$A$951=$A39)*('Default EI Values'!$B$2:$B$951="Any")*('Default EI Values'!$C$2:$C$951=$C39)*('Default EI Values'!$D$2:$D$951=O$17)*('Default EI Values'!$E$2:$E$951=O39),0),MATCH(1,('Default EI Values'!$B$2:$B$951="Any")*('Default EI Values'!$C$2:$C$951=$C39)*('Default EI Values'!$D$2:$D$951=O$17)*('Default EI Values'!$E$2:$E$951=$O39&amp;" - "&amp;$P39),0)))))</f>
        <v>0</v>
      </c>
      <c r="S39" s="204"/>
      <c r="T39" s="204"/>
      <c r="U39" s="140" t="str" cm="1">
        <f t="array" ref="U39">IF(LEN($B39)=0,"",INDEX(table_options[Component Options],MATCH(1,(table_options[Sector]=$A39)*(table_options[Supply]=$C39)*(table_options[Component]=U$17)*(table_options[Default?]=TRUE),0)))</f>
        <v>Wastewater Collection</v>
      </c>
      <c r="V39" s="148">
        <f>IF(U39="None",0,INDEX('Default Values'!$B$72:$B$85,MATCH('Historical Mix'!U$17,'Default Values'!$A$72:$A$85,0)))</f>
        <v>0.97</v>
      </c>
      <c r="W39" s="149" cm="1">
        <f t="array" ref="W39">IF(OR(U39="None",D39=0),0,INDEX('Default EI Values'!$F$2:$F$951,_xlfn.IFNA(MATCH(1,('Default EI Values'!$A$2:$A$951=$A39)*('Default EI Values'!$B$2:$B$951=$B39)*('Default EI Values'!$C$2:$C$951=SUBSTITUTE($C39,"*",""))*('Default EI Values'!$D$2:$D$951=U$17)*('Default EI Values'!$E$2:$E$951=U39),0),MATCH(1,('Default EI Values'!$A$2:$A$951=$A39)*('Default EI Values'!$B$2:$B$951="Any")*('Default EI Values'!$C$2:$C$951=$C39)*('Default EI Values'!$D$2:$D$951=U$17)*('Default EI Values'!$E$2:$E$951=U39),0))))</f>
        <v>0</v>
      </c>
      <c r="X39" s="204"/>
      <c r="Y39" s="204"/>
      <c r="Z39" s="140" t="str" cm="1">
        <f t="array" ref="Z39">IF(LEN($B39)=0,"",INDEX(table_options[Component Options],MATCH(1,(table_options[Sector]=$A39)*(table_options[Supply]=$C39)*(table_options[Component]=Z$17)*(table_options[Default?]=TRUE),0)))</f>
        <v xml:space="preserve">Wastewater Secondary Treatment </v>
      </c>
      <c r="AA39" s="148">
        <f>IF(Z39="None",0,INDEX('Default Values'!$B$72:$B$85,MATCH('Historical Mix'!Z$17,'Default Values'!$A$72:$A$85,0)))</f>
        <v>0.97</v>
      </c>
      <c r="AB39" s="149" cm="1">
        <f t="array" ref="AB39">IF(OR(Z39="None",D39=0),0,INDEX('Default EI Values'!$F$2:$F$951,_xlfn.IFNA(MATCH(1,('Default EI Values'!$A$2:$A$951=$A39)*('Default EI Values'!$B$2:$B$951=$B39)*('Default EI Values'!$C$2:$C$951=SUBSTITUTE($C39,"*",""))*('Default EI Values'!$D$2:$D$951=Z$17)*('Default EI Values'!$E$2:$E$951=Z39),0),MATCH(1,('Default EI Values'!$A$2:$A$951=$A39)*('Default EI Values'!$B$2:$B$951="Any")*('Default EI Values'!$C$2:$C$951=$C39)*('Default EI Values'!$D$2:$D$951=Z$17)*('Default EI Values'!$E$2:$E$951=Z39),0))))</f>
        <v>0</v>
      </c>
      <c r="AC39" s="204"/>
      <c r="AD39" s="204"/>
    </row>
    <row r="40" spans="1:30" x14ac:dyDescent="0.25">
      <c r="A40" s="140" t="s">
        <v>10</v>
      </c>
      <c r="B40" s="140" t="s">
        <v>23</v>
      </c>
      <c r="C40" s="140" t="s">
        <v>88</v>
      </c>
      <c r="D40" s="147">
        <f t="shared" si="7"/>
        <v>2.9000000000000001E-2</v>
      </c>
      <c r="E40" s="140" t="str" cm="1">
        <f t="array" ref="E40">IF(LEN($B40)=0,"",INDEX(table_options[Component Options],MATCH(1,(table_options[Sector]=$A40)*(table_options[Supply]=$C40)*(table_options[Component]=E$17)*(table_options[Default?]=TRUE),0)))</f>
        <v>Recycled Water (Non-Potable) Conveyance</v>
      </c>
      <c r="F40" s="148">
        <f>IF(E40="None",0,INDEX('Default Values'!$B$72:$B$85,MATCH('Historical Mix'!$C40,'Default Values'!$A$72:$A$85,0)))</f>
        <v>0.97</v>
      </c>
      <c r="G40" s="149" cm="1">
        <f t="array" ref="G40">IF(OR(E40="None",D40=0),0,_xlfn.IFNA(INDEX('Default EI Values'!$F$2:$F$951,_xlfn.IFNA(MATCH(1,('Default EI Values'!$A$2:$A$951=$A40)*('Default EI Values'!$B$2:$B$951=$B40)*('Default EI Values'!$C$2:$C$951=SUBSTITUTE($C40,"*",""))*('Default EI Values'!$D$2:$D$951=E$17)*('Default EI Values'!$E$2:$E$951=E40),0),MATCH(1,('Default EI Values'!$A$2:$A$951=$A40)*('Default EI Values'!$B$2:$B$951="Any")*('Default EI Values'!$C$2:$C$951=$C40)*('Default EI Values'!$D$2:$D$951=E$17)*('Default EI Values'!$E$2:$E$951=E40),0))),0))</f>
        <v>107.31276</v>
      </c>
      <c r="H40" s="204"/>
      <c r="I40" s="204"/>
      <c r="J40" s="140" t="str" cm="1">
        <f t="array" ref="J40">IF(LEN($B40)=0,"",INDEX(table_options[Component Options],MATCH(1,(table_options[Sector]=$A40)*(table_options[Supply]=$C40)*(table_options[Component]=J$17)*(table_options[Default?]=TRUE),0)))</f>
        <v>Recycled Water (Non-potable) Treatment</v>
      </c>
      <c r="K40" s="148">
        <f>IF(J40="None",0,INDEX('Default Values'!$B$72:$B$85,MATCH('Historical Mix'!J$17,'Default Values'!$A$72:$A$85,0)))</f>
        <v>0.94</v>
      </c>
      <c r="L40" s="149" cm="1">
        <f t="array" ref="L40">IF(OR(J40="None",D40=0),0,INDEX('Default EI Values'!$F$2:$F$951,_xlfn.IFNA(MATCH(1,('Default EI Values'!$A$2:$A$951=$A40)*('Default EI Values'!$B$2:$B$951=$B40)*('Default EI Values'!$C$2:$C$951=SUBSTITUTE($C40,"*",""))*('Default EI Values'!$D$2:$D$951=J$17)*('Default EI Values'!$E$2:$E$951=J40),0),MATCH(1,('Default EI Values'!$A$2:$A$951=$A40)*('Default EI Values'!$B$2:$B$951="Any")*('Default EI Values'!$C$2:$C$951=$C40)*('Default EI Values'!$D$2:$D$951=J$17)*('Default EI Values'!$E$2:$E$951=J40),0))))</f>
        <v>606.83150950000004</v>
      </c>
      <c r="M40" s="204"/>
      <c r="N40" s="204"/>
      <c r="O40" s="140" t="str" cm="1">
        <f t="array" ref="O40">IF(LEN($B40)=0,"",INDEX(table_options[Component Options],MATCH(1,(table_options[Sector]=$A40)*(table_options[Supply]=$C40)*(table_options[Component]=O$17)*(table_options[Default?]=TRUE),0)))</f>
        <v>Recycled Water (Non-Potable) Distribution</v>
      </c>
      <c r="P40" s="140" t="str">
        <f>IF(OR(LEN($C40)=0,O40&lt;&gt;"Urban Potable Distribution"),"",INDEX('Default Values'!$B$56:$B$65,MATCH('Historical Mix'!$B40,'Default Values'!$A$56:$A$65,0)))</f>
        <v/>
      </c>
      <c r="Q40" s="148">
        <f>IF(P40="None",0,INDEX('Default Values'!$B$72:$B$85,MATCH('Historical Mix'!O$17,'Default Values'!$A$72:$A$85,0)))</f>
        <v>0.95</v>
      </c>
      <c r="R40" s="149" cm="1">
        <f t="array" ref="R40">IF(OR(O40="None",D40=0),0,INDEX('Default EI Values'!$F$2:$F$951,_xlfn.IFNA(MATCH(1,('Default EI Values'!$A$2:$A$951=$A40)*('Default EI Values'!$B$2:$B$951=$B40)*('Default EI Values'!$C$2:$C$951=SUBSTITUTE($C40,"*",""))*('Default EI Values'!$D$2:$D$951=O$17)*('Default EI Values'!$E$2:$E$951=O40),0),_xlfn.IFNA(MATCH(1,('Default EI Values'!$A$2:$A$951=$A40)*('Default EI Values'!$B$2:$B$951="Any")*('Default EI Values'!$C$2:$C$951=$C40)*('Default EI Values'!$D$2:$D$951=O$17)*('Default EI Values'!$E$2:$E$951=O40),0),MATCH(1,('Default EI Values'!$B$2:$B$951="Any")*('Default EI Values'!$C$2:$C$951=$C40)*('Default EI Values'!$D$2:$D$951=O$17)*('Default EI Values'!$E$2:$E$951=$O40&amp;" - "&amp;$P40),0)))))</f>
        <v>415.78587600000003</v>
      </c>
      <c r="S40" s="204"/>
      <c r="T40" s="204"/>
      <c r="U40" s="140" t="str" cm="1">
        <f t="array" ref="U40">IF(LEN($B40)=0,"",INDEX(table_options[Component Options],MATCH(1,(table_options[Sector]=$A40)*(table_options[Supply]=$C40)*(table_options[Component]=U$17)*(table_options[Default?]=TRUE),0)))</f>
        <v>Wastewater Collection</v>
      </c>
      <c r="V40" s="148">
        <f>IF(U40="None",0,INDEX('Default Values'!$B$72:$B$85,MATCH('Historical Mix'!U$17,'Default Values'!$A$72:$A$85,0)))</f>
        <v>0.97</v>
      </c>
      <c r="W40" s="149" cm="1">
        <f t="array" ref="W40">IF(OR(U40="None",D40=0),0,INDEX('Default EI Values'!$F$2:$F$951,_xlfn.IFNA(MATCH(1,('Default EI Values'!$A$2:$A$951=$A40)*('Default EI Values'!$B$2:$B$951=$B40)*('Default EI Values'!$C$2:$C$951=SUBSTITUTE($C40,"*",""))*('Default EI Values'!$D$2:$D$951=U$17)*('Default EI Values'!$E$2:$E$951=U40),0),MATCH(1,('Default EI Values'!$A$2:$A$951=$A40)*('Default EI Values'!$B$2:$B$951="Any")*('Default EI Values'!$C$2:$C$951=$C40)*('Default EI Values'!$D$2:$D$951=U$17)*('Default EI Values'!$E$2:$E$951=U40),0))))</f>
        <v>71.524294499999996</v>
      </c>
      <c r="X40" s="204"/>
      <c r="Y40" s="204"/>
      <c r="Z40" s="140" t="str" cm="1">
        <f t="array" ref="Z40">IF(LEN($B40)=0,"",INDEX(table_options[Component Options],MATCH(1,(table_options[Sector]=$A40)*(table_options[Supply]=$C40)*(table_options[Component]=Z$17)*(table_options[Default?]=TRUE),0)))</f>
        <v xml:space="preserve">Wastewater Secondary Treatment </v>
      </c>
      <c r="AA40" s="148">
        <f>IF(Z40="None",0,INDEX('Default Values'!$B$72:$B$85,MATCH('Historical Mix'!Z$17,'Default Values'!$A$72:$A$85,0)))</f>
        <v>0.97</v>
      </c>
      <c r="AB40" s="149" cm="1">
        <f t="array" ref="AB40">IF(OR(Z40="None",D40=0),0,INDEX('Default EI Values'!$F$2:$F$951,_xlfn.IFNA(MATCH(1,('Default EI Values'!$A$2:$A$951=$A40)*('Default EI Values'!$B$2:$B$951=$B40)*('Default EI Values'!$C$2:$C$951=SUBSTITUTE($C40,"*",""))*('Default EI Values'!$D$2:$D$951=Z$17)*('Default EI Values'!$E$2:$E$951=Z40),0),MATCH(1,('Default EI Values'!$A$2:$A$951=$A40)*('Default EI Values'!$B$2:$B$951="Any")*('Default EI Values'!$C$2:$C$951=$C40)*('Default EI Values'!$D$2:$D$951=Z$17)*('Default EI Values'!$E$2:$E$951=Z40),0))))</f>
        <v>654.12260742857143</v>
      </c>
      <c r="AC40" s="204"/>
      <c r="AD40" s="204"/>
    </row>
    <row r="41" spans="1:30" x14ac:dyDescent="0.25">
      <c r="A41" s="140" t="s">
        <v>10</v>
      </c>
      <c r="B41" s="140" t="s">
        <v>23</v>
      </c>
      <c r="C41" s="140" t="s">
        <v>89</v>
      </c>
      <c r="D41" s="147">
        <f t="shared" si="7"/>
        <v>0</v>
      </c>
      <c r="E41" s="140" t="str" cm="1">
        <f t="array" ref="E41">IF(LEN($B41)=0,"",INDEX(table_options[Component Options],MATCH(1,(table_options[Sector]=$A41)*(table_options[Supply]=$C41)*(table_options[Component]=E$17)*(table_options[Default?]=TRUE),0)))</f>
        <v>Groundwater pumping</v>
      </c>
      <c r="F41" s="148">
        <f>IF(E41="None",0,INDEX('Default Values'!$B$72:$B$85,MATCH('Historical Mix'!$C41,'Default Values'!$A$72:$A$85,0)))</f>
        <v>0.97</v>
      </c>
      <c r="G41" s="149" cm="1">
        <f t="array" ref="G41">IF(OR(E41="None",D41=0),0,_xlfn.IFNA(INDEX('Default EI Values'!$F$2:$F$951,_xlfn.IFNA(MATCH(1,('Default EI Values'!$A$2:$A$951=$A41)*('Default EI Values'!$B$2:$B$951=$B41)*('Default EI Values'!$C$2:$C$951=SUBSTITUTE($C41,"*",""))*('Default EI Values'!$D$2:$D$951=E$17)*('Default EI Values'!$E$2:$E$951=E41),0),MATCH(1,('Default EI Values'!$A$2:$A$951=$A41)*('Default EI Values'!$B$2:$B$951="Any")*('Default EI Values'!$C$2:$C$951=$C41)*('Default EI Values'!$D$2:$D$951=E$17)*('Default EI Values'!$E$2:$E$951=E41),0))),0))</f>
        <v>0</v>
      </c>
      <c r="H41" s="204"/>
      <c r="I41" s="204"/>
      <c r="J41" s="140" t="str" cm="1">
        <f t="array" ref="J41">IF(LEN($B41)=0,"",INDEX(table_options[Component Options],MATCH(1,(table_options[Sector]=$A41)*(table_options[Supply]=$C41)*(table_options[Component]=J$17)*(table_options[Default?]=TRUE),0)))</f>
        <v>Recycled Water (Potable) Treatment</v>
      </c>
      <c r="K41" s="148">
        <f>IF(J41="None",0,INDEX('Default Values'!$B$72:$B$85,MATCH('Historical Mix'!J$17,'Default Values'!$A$72:$A$85,0)))</f>
        <v>0.94</v>
      </c>
      <c r="L41" s="149" cm="1">
        <f t="array" ref="L41">IF(OR(J41="None",D41=0),0,INDEX('Default EI Values'!$F$2:$F$951,_xlfn.IFNA(MATCH(1,('Default EI Values'!$A$2:$A$951=$A41)*('Default EI Values'!$B$2:$B$951=$B41)*('Default EI Values'!$C$2:$C$951=SUBSTITUTE($C41,"*",""))*('Default EI Values'!$D$2:$D$951=J$17)*('Default EI Values'!$E$2:$E$951=J41),0),MATCH(1,('Default EI Values'!$A$2:$A$951=$A41)*('Default EI Values'!$B$2:$B$951="Any")*('Default EI Values'!$C$2:$C$951=$C41)*('Default EI Values'!$D$2:$D$951=J$17)*('Default EI Values'!$E$2:$E$951=J41),0))))</f>
        <v>0</v>
      </c>
      <c r="M41" s="204"/>
      <c r="N41" s="204"/>
      <c r="O41" s="140" t="str" cm="1">
        <f t="array" ref="O41">IF(LEN($B41)=0,"",INDEX(table_options[Component Options],MATCH(1,(table_options[Sector]=$A41)*(table_options[Supply]=$C41)*(table_options[Component]=O$17)*(table_options[Default?]=TRUE),0)))</f>
        <v>Urban Potable Distribution</v>
      </c>
      <c r="P41" s="140" t="str">
        <f>IF(OR(LEN($C41)=0,O41&lt;&gt;"Urban Potable Distribution"),"",INDEX('Default Values'!$B$56:$B$65,MATCH('Historical Mix'!$B41,'Default Values'!$A$56:$A$65,0)))</f>
        <v>Hilly</v>
      </c>
      <c r="Q41" s="148">
        <f>IF(P41="None",0,INDEX('Default Values'!$B$72:$B$85,MATCH('Historical Mix'!O$17,'Default Values'!$A$72:$A$85,0)))</f>
        <v>0.95</v>
      </c>
      <c r="R41" s="149" cm="1">
        <f t="array" ref="R41">IF(OR(O41="None",D41=0),0,INDEX('Default EI Values'!$F$2:$F$951,_xlfn.IFNA(MATCH(1,('Default EI Values'!$A$2:$A$951=$A41)*('Default EI Values'!$B$2:$B$951=$B41)*('Default EI Values'!$C$2:$C$951=SUBSTITUTE($C41,"*",""))*('Default EI Values'!$D$2:$D$951=O$17)*('Default EI Values'!$E$2:$E$951=O41),0),_xlfn.IFNA(MATCH(1,('Default EI Values'!$A$2:$A$951=$A41)*('Default EI Values'!$B$2:$B$951="Any")*('Default EI Values'!$C$2:$C$951=$C41)*('Default EI Values'!$D$2:$D$951=O$17)*('Default EI Values'!$E$2:$E$951=O41),0),MATCH(1,('Default EI Values'!$B$2:$B$951="Any")*('Default EI Values'!$C$2:$C$951=$C41)*('Default EI Values'!$D$2:$D$951=O$17)*('Default EI Values'!$E$2:$E$951=$O41&amp;" - "&amp;$P41),0)))))</f>
        <v>0</v>
      </c>
      <c r="S41" s="204"/>
      <c r="T41" s="204"/>
      <c r="U41" s="140" t="str" cm="1">
        <f t="array" ref="U41">IF(LEN($B41)=0,"",INDEX(table_options[Component Options],MATCH(1,(table_options[Sector]=$A41)*(table_options[Supply]=$C41)*(table_options[Component]=U$17)*(table_options[Default?]=TRUE),0)))</f>
        <v>Wastewater Collection</v>
      </c>
      <c r="V41" s="148">
        <f>IF(U41="None",0,INDEX('Default Values'!$B$72:$B$85,MATCH('Historical Mix'!U$17,'Default Values'!$A$72:$A$85,0)))</f>
        <v>0.97</v>
      </c>
      <c r="W41" s="149" cm="1">
        <f t="array" ref="W41">IF(OR(U41="None",D41=0),0,INDEX('Default EI Values'!$F$2:$F$951,_xlfn.IFNA(MATCH(1,('Default EI Values'!$A$2:$A$951=$A41)*('Default EI Values'!$B$2:$B$951=$B41)*('Default EI Values'!$C$2:$C$951=SUBSTITUTE($C41,"*",""))*('Default EI Values'!$D$2:$D$951=U$17)*('Default EI Values'!$E$2:$E$951=U41),0),MATCH(1,('Default EI Values'!$A$2:$A$951=$A41)*('Default EI Values'!$B$2:$B$951="Any")*('Default EI Values'!$C$2:$C$951=$C41)*('Default EI Values'!$D$2:$D$951=U$17)*('Default EI Values'!$E$2:$E$951=U41),0))))</f>
        <v>0</v>
      </c>
      <c r="X41" s="204"/>
      <c r="Y41" s="204"/>
      <c r="Z41" s="140" t="str" cm="1">
        <f t="array" ref="Z41">IF(LEN($B41)=0,"",INDEX(table_options[Component Options],MATCH(1,(table_options[Sector]=$A41)*(table_options[Supply]=$C41)*(table_options[Component]=Z$17)*(table_options[Default?]=TRUE),0)))</f>
        <v xml:space="preserve">Wastewater Secondary Treatment </v>
      </c>
      <c r="AA41" s="148">
        <f>IF(Z41="None",0,INDEX('Default Values'!$B$72:$B$85,MATCH('Historical Mix'!Z$17,'Default Values'!$A$72:$A$85,0)))</f>
        <v>0.97</v>
      </c>
      <c r="AB41" s="149" cm="1">
        <f t="array" ref="AB41">IF(OR(Z41="None",D41=0),0,INDEX('Default EI Values'!$F$2:$F$951,_xlfn.IFNA(MATCH(1,('Default EI Values'!$A$2:$A$951=$A41)*('Default EI Values'!$B$2:$B$951=$B41)*('Default EI Values'!$C$2:$C$951=SUBSTITUTE($C41,"*",""))*('Default EI Values'!$D$2:$D$951=Z$17)*('Default EI Values'!$E$2:$E$951=Z41),0),MATCH(1,('Default EI Values'!$A$2:$A$951=$A41)*('Default EI Values'!$B$2:$B$951="Any")*('Default EI Values'!$C$2:$C$951=$C41)*('Default EI Values'!$D$2:$D$951=Z$17)*('Default EI Values'!$E$2:$E$951=Z41),0))))</f>
        <v>0</v>
      </c>
      <c r="AC41" s="204"/>
      <c r="AD41" s="204"/>
    </row>
    <row r="42" spans="1:30" x14ac:dyDescent="0.25">
      <c r="A42" s="140" t="s">
        <v>10</v>
      </c>
      <c r="B42" s="140" t="s">
        <v>23</v>
      </c>
      <c r="C42" s="140" t="s">
        <v>36</v>
      </c>
      <c r="D42" s="147">
        <f t="shared" si="7"/>
        <v>0.20267077242031126</v>
      </c>
      <c r="E42" s="140" t="str" cm="1">
        <f t="array" ref="E42">IF(LEN($B42)=0,"",INDEX(table_options[Component Options],MATCH(1,(table_options[Sector]=$A42)*(table_options[Supply]=$C42)*(table_options[Component]=E$17)*(table_options[Default?]=TRUE),0)))</f>
        <v>Groundwater pumping</v>
      </c>
      <c r="F42" s="148">
        <f>IF(E42="None",0,INDEX('Default Values'!$B$72:$B$85,MATCH('Historical Mix'!$C42,'Default Values'!$A$72:$A$85,0)))</f>
        <v>0.59</v>
      </c>
      <c r="G42" s="149" cm="1">
        <f t="array" ref="G42">IF(OR(E42="None",D42=0),0,_xlfn.IFNA(INDEX('Default EI Values'!$F$2:$F$951,_xlfn.IFNA(MATCH(1,('Default EI Values'!$A$2:$A$951=$A42)*('Default EI Values'!$B$2:$B$951=$B42)*('Default EI Values'!$C$2:$C$951=SUBSTITUTE($C42,"*",""))*('Default EI Values'!$D$2:$D$951=E$17)*('Default EI Values'!$E$2:$E$951=E42),0),MATCH(1,('Default EI Values'!$A$2:$A$951=$A42)*('Default EI Values'!$B$2:$B$951="Any")*('Default EI Values'!$C$2:$C$951=$C42)*('Default EI Values'!$D$2:$D$951=E$17)*('Default EI Values'!$E$2:$E$951=E42),0))),0))</f>
        <v>490.77420599999999</v>
      </c>
      <c r="H42" s="204"/>
      <c r="I42" s="204"/>
      <c r="J42" s="140" t="str" cm="1">
        <f t="array" ref="J42">IF(LEN($B42)=0,"",INDEX(table_options[Component Options],MATCH(1,(table_options[Sector]=$A42)*(table_options[Supply]=$C42)*(table_options[Component]=J$17)*(table_options[Default?]=TRUE),0)))</f>
        <v>Conventional Drinking Water Treatment</v>
      </c>
      <c r="K42" s="148">
        <f>IF(J42="None",0,INDEX('Default Values'!$B$72:$B$85,MATCH('Historical Mix'!J$17,'Default Values'!$A$72:$A$85,0)))</f>
        <v>0.94</v>
      </c>
      <c r="L42" s="149" cm="1">
        <f t="array" ref="L42">IF(OR(J42="None",D42=0),0,INDEX('Default EI Values'!$F$2:$F$951,_xlfn.IFNA(MATCH(1,('Default EI Values'!$A$2:$A$951=$A42)*('Default EI Values'!$B$2:$B$951=$B42)*('Default EI Values'!$C$2:$C$951=SUBSTITUTE($C42,"*",""))*('Default EI Values'!$D$2:$D$951=J$17)*('Default EI Values'!$E$2:$E$951=J42),0),MATCH(1,('Default EI Values'!$A$2:$A$951=$A42)*('Default EI Values'!$B$2:$B$951="Any")*('Default EI Values'!$C$2:$C$951=$C42)*('Default EI Values'!$D$2:$D$951=J$17)*('Default EI Values'!$E$2:$E$951=J42),0))))</f>
        <v>205.30303721428572</v>
      </c>
      <c r="M42" s="204"/>
      <c r="N42" s="204"/>
      <c r="O42" s="140" t="str" cm="1">
        <f t="array" ref="O42">IF(LEN($B42)=0,"",INDEX(table_options[Component Options],MATCH(1,(table_options[Sector]=$A42)*(table_options[Supply]=$C42)*(table_options[Component]=O$17)*(table_options[Default?]=TRUE),0)))</f>
        <v>Urban Potable Distribution</v>
      </c>
      <c r="P42" s="140" t="str">
        <f>IF(OR(LEN($C42)=0,O42&lt;&gt;"Urban Potable Distribution"),"",INDEX('Default Values'!$B$56:$B$65,MATCH('Historical Mix'!$B42,'Default Values'!$A$56:$A$65,0)))</f>
        <v>Hilly</v>
      </c>
      <c r="Q42" s="148">
        <f>IF(P42="None",0,INDEX('Default Values'!$B$72:$B$85,MATCH('Historical Mix'!O$17,'Default Values'!$A$72:$A$85,0)))</f>
        <v>0.95</v>
      </c>
      <c r="R42" s="149" cm="1">
        <f t="array" ref="R42">IF(OR(O42="None",D42=0),0,INDEX('Default EI Values'!$F$2:$F$951,_xlfn.IFNA(MATCH(1,('Default EI Values'!$A$2:$A$951=$A42)*('Default EI Values'!$B$2:$B$951=$B42)*('Default EI Values'!$C$2:$C$951=SUBSTITUTE($C42,"*",""))*('Default EI Values'!$D$2:$D$951=O$17)*('Default EI Values'!$E$2:$E$951=O42),0),_xlfn.IFNA(MATCH(1,('Default EI Values'!$A$2:$A$951=$A42)*('Default EI Values'!$B$2:$B$951="Any")*('Default EI Values'!$C$2:$C$951=$C42)*('Default EI Values'!$D$2:$D$951=O$17)*('Default EI Values'!$E$2:$E$951=O42),0),MATCH(1,('Default EI Values'!$B$2:$B$951="Any")*('Default EI Values'!$C$2:$C$951=$C42)*('Default EI Values'!$D$2:$D$951=O$17)*('Default EI Values'!$E$2:$E$951=$O42&amp;" - "&amp;$P42),0)))))</f>
        <v>318</v>
      </c>
      <c r="S42" s="204"/>
      <c r="T42" s="204"/>
      <c r="U42" s="140" t="str" cm="1">
        <f t="array" ref="U42">IF(LEN($B42)=0,"",INDEX(table_options[Component Options],MATCH(1,(table_options[Sector]=$A42)*(table_options[Supply]=$C42)*(table_options[Component]=U$17)*(table_options[Default?]=TRUE),0)))</f>
        <v>Wastewater Collection</v>
      </c>
      <c r="V42" s="148">
        <f>IF(U42="None",0,INDEX('Default Values'!$B$72:$B$85,MATCH('Historical Mix'!U$17,'Default Values'!$A$72:$A$85,0)))</f>
        <v>0.97</v>
      </c>
      <c r="W42" s="149" cm="1">
        <f t="array" ref="W42">IF(OR(U42="None",D42=0),0,INDEX('Default EI Values'!$F$2:$F$951,_xlfn.IFNA(MATCH(1,('Default EI Values'!$A$2:$A$951=$A42)*('Default EI Values'!$B$2:$B$951=$B42)*('Default EI Values'!$C$2:$C$951=SUBSTITUTE($C42,"*",""))*('Default EI Values'!$D$2:$D$951=U$17)*('Default EI Values'!$E$2:$E$951=U42),0),MATCH(1,('Default EI Values'!$A$2:$A$951=$A42)*('Default EI Values'!$B$2:$B$951="Any")*('Default EI Values'!$C$2:$C$951=$C42)*('Default EI Values'!$D$2:$D$951=U$17)*('Default EI Values'!$E$2:$E$951=U42),0))))</f>
        <v>71.524294499999996</v>
      </c>
      <c r="X42" s="204"/>
      <c r="Y42" s="204"/>
      <c r="Z42" s="140" t="str" cm="1">
        <f t="array" ref="Z42">IF(LEN($B42)=0,"",INDEX(table_options[Component Options],MATCH(1,(table_options[Sector]=$A42)*(table_options[Supply]=$C42)*(table_options[Component]=Z$17)*(table_options[Default?]=TRUE),0)))</f>
        <v xml:space="preserve">Wastewater Secondary Treatment </v>
      </c>
      <c r="AA42" s="148">
        <f>IF(Z42="None",0,INDEX('Default Values'!$B$72:$B$85,MATCH('Historical Mix'!Z$17,'Default Values'!$A$72:$A$85,0)))</f>
        <v>0.97</v>
      </c>
      <c r="AB42" s="149" cm="1">
        <f t="array" ref="AB42">IF(OR(Z42="None",D42=0),0,INDEX('Default EI Values'!$F$2:$F$951,_xlfn.IFNA(MATCH(1,('Default EI Values'!$A$2:$A$951=$A42)*('Default EI Values'!$B$2:$B$951=$B42)*('Default EI Values'!$C$2:$C$951=SUBSTITUTE($C42,"*",""))*('Default EI Values'!$D$2:$D$951=Z$17)*('Default EI Values'!$E$2:$E$951=Z42),0),MATCH(1,('Default EI Values'!$A$2:$A$951=$A42)*('Default EI Values'!$B$2:$B$951="Any")*('Default EI Values'!$C$2:$C$951=$C42)*('Default EI Values'!$D$2:$D$951=Z$17)*('Default EI Values'!$E$2:$E$951=Z42),0))))</f>
        <v>654.12260742857143</v>
      </c>
      <c r="AC42" s="204"/>
      <c r="AD42" s="204"/>
    </row>
    <row r="43" spans="1:30" x14ac:dyDescent="0.25">
      <c r="A43" s="140" t="s">
        <v>10</v>
      </c>
      <c r="B43" s="140" t="s">
        <v>23</v>
      </c>
      <c r="C43" s="140" t="s">
        <v>189</v>
      </c>
      <c r="D43" s="147">
        <f t="shared" si="7"/>
        <v>0.21076540800926841</v>
      </c>
      <c r="E43" s="140" t="str" cm="1">
        <f t="array" ref="E43">IF(LEN($B43)=0,"",INDEX(table_options[Component Options],MATCH(1,(table_options[Sector]=$A43)*(table_options[Supply]=$C43)*(table_options[Component]=E$17)*(table_options[Default?]=TRUE),0)))</f>
        <v>Local Surface Water</v>
      </c>
      <c r="F43" s="148">
        <f>IF(E43="None",0,INDEX('Default Values'!$B$72:$B$85,MATCH('Historical Mix'!$C43,'Default Values'!$A$72:$A$85,0)))</f>
        <v>0.27</v>
      </c>
      <c r="G43" s="149" cm="1">
        <f t="array" ref="G43">IF(OR(E43="None",D43=0),0,_xlfn.IFNA(INDEX('Default EI Values'!$F$2:$F$951,_xlfn.IFNA(MATCH(1,('Default EI Values'!$A$2:$A$951=$A43)*('Default EI Values'!$B$2:$B$951=$B43)*('Default EI Values'!$C$2:$C$951=SUBSTITUTE($C43,"*",""))*('Default EI Values'!$D$2:$D$951=E$17)*('Default EI Values'!$E$2:$E$951=E43),0),MATCH(1,('Default EI Values'!$A$2:$A$951=$A43)*('Default EI Values'!$B$2:$B$951="Any")*('Default EI Values'!$C$2:$C$951=$C43)*('Default EI Values'!$D$2:$D$951=E$17)*('Default EI Values'!$E$2:$E$951=E43),0))),0))</f>
        <v>88.91037350000002</v>
      </c>
      <c r="H43" s="204"/>
      <c r="I43" s="204"/>
      <c r="J43" s="140" t="str" cm="1">
        <f t="array" ref="J43">IF(LEN($B43)=0,"",INDEX(table_options[Component Options],MATCH(1,(table_options[Sector]=$A43)*(table_options[Supply]=$C43)*(table_options[Component]=J$17)*(table_options[Default?]=TRUE),0)))</f>
        <v>Conventional Drinking Water Treatment</v>
      </c>
      <c r="K43" s="148">
        <f>IF(J43="None",0,INDEX('Default Values'!$B$72:$B$85,MATCH('Historical Mix'!J$17,'Default Values'!$A$72:$A$85,0)))</f>
        <v>0.94</v>
      </c>
      <c r="L43" s="149" cm="1">
        <f t="array" ref="L43">IF(OR(J43="None",D43=0),0,INDEX('Default EI Values'!$F$2:$F$951,_xlfn.IFNA(MATCH(1,('Default EI Values'!$A$2:$A$951=$A43)*('Default EI Values'!$B$2:$B$951=$B43)*('Default EI Values'!$C$2:$C$951=SUBSTITUTE($C43,"*",""))*('Default EI Values'!$D$2:$D$951=J$17)*('Default EI Values'!$E$2:$E$951=J43),0),MATCH(1,('Default EI Values'!$A$2:$A$951=$A43)*('Default EI Values'!$B$2:$B$951="Any")*('Default EI Values'!$C$2:$C$951=$C43)*('Default EI Values'!$D$2:$D$951=J$17)*('Default EI Values'!$E$2:$E$951=J43),0))))</f>
        <v>205.30303721428572</v>
      </c>
      <c r="M43" s="204"/>
      <c r="N43" s="204"/>
      <c r="O43" s="140" t="str" cm="1">
        <f t="array" ref="O43">IF(LEN($B43)=0,"",INDEX(table_options[Component Options],MATCH(1,(table_options[Sector]=$A43)*(table_options[Supply]=$C43)*(table_options[Component]=O$17)*(table_options[Default?]=TRUE),0)))</f>
        <v>Urban Potable Distribution</v>
      </c>
      <c r="P43" s="140" t="str">
        <f>IF(OR(LEN($C43)=0,O43&lt;&gt;"Urban Potable Distribution"),"",INDEX('Default Values'!$B$56:$B$65,MATCH('Historical Mix'!$B43,'Default Values'!$A$56:$A$65,0)))</f>
        <v>Hilly</v>
      </c>
      <c r="Q43" s="148">
        <f>IF(P43="None",0,INDEX('Default Values'!$B$72:$B$85,MATCH('Historical Mix'!O$17,'Default Values'!$A$72:$A$85,0)))</f>
        <v>0.95</v>
      </c>
      <c r="R43" s="149" cm="1">
        <f t="array" ref="R43">IF(OR(O43="None",D43=0),0,INDEX('Default EI Values'!$F$2:$F$951,_xlfn.IFNA(MATCH(1,('Default EI Values'!$A$2:$A$951=$A43)*('Default EI Values'!$B$2:$B$951=$B43)*('Default EI Values'!$C$2:$C$951=SUBSTITUTE($C43,"*",""))*('Default EI Values'!$D$2:$D$951=O$17)*('Default EI Values'!$E$2:$E$951=O43),0),_xlfn.IFNA(MATCH(1,('Default EI Values'!$A$2:$A$951=$A43)*('Default EI Values'!$B$2:$B$951="Any")*('Default EI Values'!$C$2:$C$951=$C43)*('Default EI Values'!$D$2:$D$951=O$17)*('Default EI Values'!$E$2:$E$951=O43),0),MATCH(1,('Default EI Values'!$B$2:$B$951="Any")*('Default EI Values'!$C$2:$C$951=$C43)*('Default EI Values'!$D$2:$D$951=O$17)*('Default EI Values'!$E$2:$E$951=$O43&amp;" - "&amp;$P43),0)))))</f>
        <v>318</v>
      </c>
      <c r="S43" s="204"/>
      <c r="T43" s="204"/>
      <c r="U43" s="140" t="str" cm="1">
        <f t="array" ref="U43">IF(LEN($B43)=0,"",INDEX(table_options[Component Options],MATCH(1,(table_options[Sector]=$A43)*(table_options[Supply]=$C43)*(table_options[Component]=U$17)*(table_options[Default?]=TRUE),0)))</f>
        <v>Wastewater Collection</v>
      </c>
      <c r="V43" s="148">
        <f>IF(U43="None",0,INDEX('Default Values'!$B$72:$B$85,MATCH('Historical Mix'!U$17,'Default Values'!$A$72:$A$85,0)))</f>
        <v>0.97</v>
      </c>
      <c r="W43" s="149" cm="1">
        <f t="array" ref="W43">IF(OR(U43="None",D43=0),0,INDEX('Default EI Values'!$F$2:$F$951,_xlfn.IFNA(MATCH(1,('Default EI Values'!$A$2:$A$951=$A43)*('Default EI Values'!$B$2:$B$951=$B43)*('Default EI Values'!$C$2:$C$951=SUBSTITUTE($C43,"*",""))*('Default EI Values'!$D$2:$D$951=U$17)*('Default EI Values'!$E$2:$E$951=U43),0),MATCH(1,('Default EI Values'!$A$2:$A$951=$A43)*('Default EI Values'!$B$2:$B$951="Any")*('Default EI Values'!$C$2:$C$951=$C43)*('Default EI Values'!$D$2:$D$951=U$17)*('Default EI Values'!$E$2:$E$951=U43),0))))</f>
        <v>71.524294499999996</v>
      </c>
      <c r="X43" s="204"/>
      <c r="Y43" s="204"/>
      <c r="Z43" s="140" t="str" cm="1">
        <f t="array" ref="Z43">IF(LEN($B43)=0,"",INDEX(table_options[Component Options],MATCH(1,(table_options[Sector]=$A43)*(table_options[Supply]=$C43)*(table_options[Component]=Z$17)*(table_options[Default?]=TRUE),0)))</f>
        <v xml:space="preserve">Wastewater Secondary Treatment </v>
      </c>
      <c r="AA43" s="148">
        <f>IF(Z43="None",0,INDEX('Default Values'!$B$72:$B$85,MATCH('Historical Mix'!Z$17,'Default Values'!$A$72:$A$85,0)))</f>
        <v>0.97</v>
      </c>
      <c r="AB43" s="149" cm="1">
        <f t="array" ref="AB43">IF(OR(Z43="None",D43=0),0,INDEX('Default EI Values'!$F$2:$F$951,_xlfn.IFNA(MATCH(1,('Default EI Values'!$A$2:$A$951=$A43)*('Default EI Values'!$B$2:$B$951=$B43)*('Default EI Values'!$C$2:$C$951=SUBSTITUTE($C43,"*",""))*('Default EI Values'!$D$2:$D$951=Z$17)*('Default EI Values'!$E$2:$E$951=Z43),0),MATCH(1,('Default EI Values'!$A$2:$A$951=$A43)*('Default EI Values'!$B$2:$B$951="Any")*('Default EI Values'!$C$2:$C$951=$C43)*('Default EI Values'!$D$2:$D$951=Z$17)*('Default EI Values'!$E$2:$E$951=Z43),0))))</f>
        <v>654.12260742857143</v>
      </c>
      <c r="AC43" s="204"/>
      <c r="AD43" s="204"/>
    </row>
    <row r="44" spans="1:30" x14ac:dyDescent="0.25">
      <c r="A44" s="140" t="s">
        <v>10</v>
      </c>
      <c r="B44" s="140" t="s">
        <v>23</v>
      </c>
      <c r="C44" s="140" t="s">
        <v>188</v>
      </c>
      <c r="D44" s="147">
        <f t="shared" si="7"/>
        <v>0.35715483467735792</v>
      </c>
      <c r="E44" s="140" t="str" cm="1">
        <f t="array" ref="E44">IF(LEN($B44)=0,"",INDEX(table_options[Component Options],MATCH(1,(table_options[Sector]=$A44)*(table_options[Supply]=$C44)*(table_options[Component]=E$17)*(table_options[Default?]=TRUE),0)))</f>
        <v>Local Imported Deliveries</v>
      </c>
      <c r="F44" s="148">
        <f>IF(E44="None",0,INDEX('Default Values'!$B$72:$B$85,MATCH('Historical Mix'!$C44,'Default Values'!$A$72:$A$85,0)))</f>
        <v>0.27</v>
      </c>
      <c r="G44" s="149" cm="1">
        <f t="array" ref="G44">IF(OR(E44="None",D44=0),0,_xlfn.IFNA(INDEX('Default EI Values'!$F$2:$F$951,_xlfn.IFNA(MATCH(1,('Default EI Values'!$A$2:$A$951=$A44)*('Default EI Values'!$B$2:$B$951=$B44)*('Default EI Values'!$C$2:$C$951=SUBSTITUTE($C44,"*",""))*('Default EI Values'!$D$2:$D$951=E$17)*('Default EI Values'!$E$2:$E$951=E44),0),MATCH(1,('Default EI Values'!$A$2:$A$951=$A44)*('Default EI Values'!$B$2:$B$951="Any")*('Default EI Values'!$C$2:$C$951=$C44)*('Default EI Values'!$D$2:$D$951=E$17)*('Default EI Values'!$E$2:$E$951=E44),0))),0))</f>
        <v>112.342904</v>
      </c>
      <c r="H44" s="204"/>
      <c r="I44" s="204"/>
      <c r="J44" s="140" t="str" cm="1">
        <f t="array" ref="J44">IF(LEN($B44)=0,"",INDEX(table_options[Component Options],MATCH(1,(table_options[Sector]=$A44)*(table_options[Supply]=$C44)*(table_options[Component]=J$17)*(table_options[Default?]=TRUE),0)))</f>
        <v>Conventional Drinking Water Treatment</v>
      </c>
      <c r="K44" s="148">
        <f>IF(J44="None",0,INDEX('Default Values'!$B$72:$B$85,MATCH('Historical Mix'!J$17,'Default Values'!$A$72:$A$85,0)))</f>
        <v>0.94</v>
      </c>
      <c r="L44" s="149" cm="1">
        <f t="array" ref="L44">IF(OR(J44="None",D44=0),0,INDEX('Default EI Values'!$F$2:$F$951,_xlfn.IFNA(MATCH(1,('Default EI Values'!$A$2:$A$951=$A44)*('Default EI Values'!$B$2:$B$951=$B44)*('Default EI Values'!$C$2:$C$951=SUBSTITUTE($C44,"*",""))*('Default EI Values'!$D$2:$D$951=J$17)*('Default EI Values'!$E$2:$E$951=J44),0),MATCH(1,('Default EI Values'!$A$2:$A$951=$A44)*('Default EI Values'!$B$2:$B$951="Any")*('Default EI Values'!$C$2:$C$951=$C44)*('Default EI Values'!$D$2:$D$951=J$17)*('Default EI Values'!$E$2:$E$951=J44),0))))</f>
        <v>205.30303721428572</v>
      </c>
      <c r="M44" s="204"/>
      <c r="N44" s="204"/>
      <c r="O44" s="140" t="str" cm="1">
        <f t="array" ref="O44">IF(LEN($B44)=0,"",INDEX(table_options[Component Options],MATCH(1,(table_options[Sector]=$A44)*(table_options[Supply]=$C44)*(table_options[Component]=O$17)*(table_options[Default?]=TRUE),0)))</f>
        <v>Urban Potable Distribution</v>
      </c>
      <c r="P44" s="140" t="str">
        <f>IF(OR(LEN($C44)=0,O44&lt;&gt;"Urban Potable Distribution"),"",INDEX('Default Values'!$B$56:$B$65,MATCH('Historical Mix'!$B44,'Default Values'!$A$56:$A$65,0)))</f>
        <v>Hilly</v>
      </c>
      <c r="Q44" s="148">
        <f>IF(P44="None",0,INDEX('Default Values'!$B$72:$B$85,MATCH('Historical Mix'!O$17,'Default Values'!$A$72:$A$85,0)))</f>
        <v>0.95</v>
      </c>
      <c r="R44" s="149" cm="1">
        <f t="array" ref="R44">IF(OR(O44="None",D44=0),0,INDEX('Default EI Values'!$F$2:$F$951,_xlfn.IFNA(MATCH(1,('Default EI Values'!$A$2:$A$951=$A44)*('Default EI Values'!$B$2:$B$951=$B44)*('Default EI Values'!$C$2:$C$951=SUBSTITUTE($C44,"*",""))*('Default EI Values'!$D$2:$D$951=O$17)*('Default EI Values'!$E$2:$E$951=O44),0),_xlfn.IFNA(MATCH(1,('Default EI Values'!$A$2:$A$951=$A44)*('Default EI Values'!$B$2:$B$951="Any")*('Default EI Values'!$C$2:$C$951=$C44)*('Default EI Values'!$D$2:$D$951=O$17)*('Default EI Values'!$E$2:$E$951=O44),0),MATCH(1,('Default EI Values'!$B$2:$B$951="Any")*('Default EI Values'!$C$2:$C$951=$C44)*('Default EI Values'!$D$2:$D$951=O$17)*('Default EI Values'!$E$2:$E$951=$O44&amp;" - "&amp;$P44),0)))))</f>
        <v>318</v>
      </c>
      <c r="S44" s="204"/>
      <c r="T44" s="204"/>
      <c r="U44" s="140" t="str" cm="1">
        <f t="array" ref="U44">IF(LEN($B44)=0,"",INDEX(table_options[Component Options],MATCH(1,(table_options[Sector]=$A44)*(table_options[Supply]=$C44)*(table_options[Component]=U$17)*(table_options[Default?]=TRUE),0)))</f>
        <v>Wastewater Collection</v>
      </c>
      <c r="V44" s="148">
        <f>IF(U44="None",0,INDEX('Default Values'!$B$72:$B$85,MATCH('Historical Mix'!U$17,'Default Values'!$A$72:$A$85,0)))</f>
        <v>0.97</v>
      </c>
      <c r="W44" s="149" cm="1">
        <f t="array" ref="W44">IF(OR(U44="None",D44=0),0,INDEX('Default EI Values'!$F$2:$F$951,_xlfn.IFNA(MATCH(1,('Default EI Values'!$A$2:$A$951=$A44)*('Default EI Values'!$B$2:$B$951=$B44)*('Default EI Values'!$C$2:$C$951=SUBSTITUTE($C44,"*",""))*('Default EI Values'!$D$2:$D$951=U$17)*('Default EI Values'!$E$2:$E$951=U44),0),MATCH(1,('Default EI Values'!$A$2:$A$951=$A44)*('Default EI Values'!$B$2:$B$951="Any")*('Default EI Values'!$C$2:$C$951=$C44)*('Default EI Values'!$D$2:$D$951=U$17)*('Default EI Values'!$E$2:$E$951=U44),0))))</f>
        <v>71.524294499999996</v>
      </c>
      <c r="X44" s="204"/>
      <c r="Y44" s="204"/>
      <c r="Z44" s="140" t="str" cm="1">
        <f t="array" ref="Z44">IF(LEN($B44)=0,"",INDEX(table_options[Component Options],MATCH(1,(table_options[Sector]=$A44)*(table_options[Supply]=$C44)*(table_options[Component]=Z$17)*(table_options[Default?]=TRUE),0)))</f>
        <v xml:space="preserve">Wastewater Secondary Treatment </v>
      </c>
      <c r="AA44" s="148">
        <f>IF(Z44="None",0,INDEX('Default Values'!$B$72:$B$85,MATCH('Historical Mix'!Z$17,'Default Values'!$A$72:$A$85,0)))</f>
        <v>0.97</v>
      </c>
      <c r="AB44" s="149" cm="1">
        <f t="array" ref="AB44">IF(OR(Z44="None",D44=0),0,INDEX('Default EI Values'!$F$2:$F$951,_xlfn.IFNA(MATCH(1,('Default EI Values'!$A$2:$A$951=$A44)*('Default EI Values'!$B$2:$B$951=$B44)*('Default EI Values'!$C$2:$C$951=SUBSTITUTE($C44,"*",""))*('Default EI Values'!$D$2:$D$951=Z$17)*('Default EI Values'!$E$2:$E$951=Z44),0),MATCH(1,('Default EI Values'!$A$2:$A$951=$A44)*('Default EI Values'!$B$2:$B$951="Any")*('Default EI Values'!$C$2:$C$951=$C44)*('Default EI Values'!$D$2:$D$951=Z$17)*('Default EI Values'!$E$2:$E$951=Z44),0))))</f>
        <v>654.12260742857143</v>
      </c>
      <c r="AC44" s="204"/>
      <c r="AD44" s="204"/>
    </row>
    <row r="45" spans="1:30" x14ac:dyDescent="0.25">
      <c r="A45" s="140" t="s">
        <v>10</v>
      </c>
      <c r="B45" s="140" t="s">
        <v>23</v>
      </c>
      <c r="C45" s="140" t="s">
        <v>19</v>
      </c>
      <c r="D45" s="147">
        <f t="shared" si="7"/>
        <v>0</v>
      </c>
      <c r="E45" s="140" t="str" cm="1">
        <f t="array" ref="E45">IF(LEN($B45)=0,"",INDEX(table_options[Component Options],MATCH(1,(table_options[Sector]=$A45)*(table_options[Supply]=$C45)*(table_options[Component]=E$17)*(table_options[Default?]=TRUE),0)))</f>
        <v>Colorado River Conveyance</v>
      </c>
      <c r="F45" s="148">
        <f>IF(E45="None",0,INDEX('Default Values'!$B$72:$B$85,MATCH('Historical Mix'!$C45,'Default Values'!$A$72:$A$85,0)))</f>
        <v>0</v>
      </c>
      <c r="G45" s="149" cm="1">
        <f t="array" ref="G45">IF(OR(E45="None",D45=0),0,_xlfn.IFNA(INDEX('Default EI Values'!$F$2:$F$951,_xlfn.IFNA(MATCH(1,('Default EI Values'!$A$2:$A$951=$A45)*('Default EI Values'!$B$2:$B$951=$B45)*('Default EI Values'!$C$2:$C$951=SUBSTITUTE($C45,"*",""))*('Default EI Values'!$D$2:$D$951=E$17)*('Default EI Values'!$E$2:$E$951=E45),0),MATCH(1,('Default EI Values'!$A$2:$A$951=$A45)*('Default EI Values'!$B$2:$B$951="Any")*('Default EI Values'!$C$2:$C$951=$C45)*('Default EI Values'!$D$2:$D$951=E$17)*('Default EI Values'!$E$2:$E$951=E45),0))),0))</f>
        <v>0</v>
      </c>
      <c r="H45" s="204"/>
      <c r="I45" s="204"/>
      <c r="J45" s="140" t="str" cm="1">
        <f t="array" ref="J45">IF(LEN($B45)=0,"",INDEX(table_options[Component Options],MATCH(1,(table_options[Sector]=$A45)*(table_options[Supply]=$C45)*(table_options[Component]=J$17)*(table_options[Default?]=TRUE),0)))</f>
        <v>Conventional Drinking Water Treatment</v>
      </c>
      <c r="K45" s="148">
        <f>IF(J45="None",0,INDEX('Default Values'!$B$72:$B$85,MATCH('Historical Mix'!J$17,'Default Values'!$A$72:$A$85,0)))</f>
        <v>0.94</v>
      </c>
      <c r="L45" s="149" cm="1">
        <f t="array" ref="L45">IF(OR(J45="None",D45=0),0,INDEX('Default EI Values'!$F$2:$F$951,_xlfn.IFNA(MATCH(1,('Default EI Values'!$A$2:$A$951=$A45)*('Default EI Values'!$B$2:$B$951=$B45)*('Default EI Values'!$C$2:$C$951=SUBSTITUTE($C45,"*",""))*('Default EI Values'!$D$2:$D$951=J$17)*('Default EI Values'!$E$2:$E$951=J45),0),MATCH(1,('Default EI Values'!$A$2:$A$951=$A45)*('Default EI Values'!$B$2:$B$951="Any")*('Default EI Values'!$C$2:$C$951=$C45)*('Default EI Values'!$D$2:$D$951=J$17)*('Default EI Values'!$E$2:$E$951=J45),0))))</f>
        <v>0</v>
      </c>
      <c r="M45" s="204"/>
      <c r="N45" s="204"/>
      <c r="O45" s="140" t="str" cm="1">
        <f t="array" ref="O45">IF(LEN($B45)=0,"",INDEX(table_options[Component Options],MATCH(1,(table_options[Sector]=$A45)*(table_options[Supply]=$C45)*(table_options[Component]=O$17)*(table_options[Default?]=TRUE),0)))</f>
        <v>Urban Potable Distribution</v>
      </c>
      <c r="P45" s="140" t="str">
        <f>IF(OR(LEN($C45)=0,O45&lt;&gt;"Urban Potable Distribution"),"",INDEX('Default Values'!$B$56:$B$65,MATCH('Historical Mix'!$B45,'Default Values'!$A$56:$A$65,0)))</f>
        <v>Hilly</v>
      </c>
      <c r="Q45" s="148">
        <f>IF(P45="None",0,INDEX('Default Values'!$B$72:$B$85,MATCH('Historical Mix'!O$17,'Default Values'!$A$72:$A$85,0)))</f>
        <v>0.95</v>
      </c>
      <c r="R45" s="149" cm="1">
        <f t="array" ref="R45">IF(OR(O45="None",D45=0),0,INDEX('Default EI Values'!$F$2:$F$951,_xlfn.IFNA(MATCH(1,('Default EI Values'!$A$2:$A$951=$A45)*('Default EI Values'!$B$2:$B$951=$B45)*('Default EI Values'!$C$2:$C$951=SUBSTITUTE($C45,"*",""))*('Default EI Values'!$D$2:$D$951=O$17)*('Default EI Values'!$E$2:$E$951=O45),0),_xlfn.IFNA(MATCH(1,('Default EI Values'!$A$2:$A$951=$A45)*('Default EI Values'!$B$2:$B$951="Any")*('Default EI Values'!$C$2:$C$951=$C45)*('Default EI Values'!$D$2:$D$951=O$17)*('Default EI Values'!$E$2:$E$951=O45),0),MATCH(1,('Default EI Values'!$B$2:$B$951="Any")*('Default EI Values'!$C$2:$C$951=$C45)*('Default EI Values'!$D$2:$D$951=O$17)*('Default EI Values'!$E$2:$E$951=$O45&amp;" - "&amp;$P45),0)))))</f>
        <v>0</v>
      </c>
      <c r="S45" s="204"/>
      <c r="T45" s="204"/>
      <c r="U45" s="140" t="str" cm="1">
        <f t="array" ref="U45">IF(LEN($B45)=0,"",INDEX(table_options[Component Options],MATCH(1,(table_options[Sector]=$A45)*(table_options[Supply]=$C45)*(table_options[Component]=U$17)*(table_options[Default?]=TRUE),0)))</f>
        <v>Wastewater Collection</v>
      </c>
      <c r="V45" s="148">
        <f>IF(U45="None",0,INDEX('Default Values'!$B$72:$B$85,MATCH('Historical Mix'!U$17,'Default Values'!$A$72:$A$85,0)))</f>
        <v>0.97</v>
      </c>
      <c r="W45" s="149" cm="1">
        <f t="array" ref="W45">IF(OR(U45="None",D45=0),0,INDEX('Default EI Values'!$F$2:$F$951,_xlfn.IFNA(MATCH(1,('Default EI Values'!$A$2:$A$951=$A45)*('Default EI Values'!$B$2:$B$951=$B45)*('Default EI Values'!$C$2:$C$951=SUBSTITUTE($C45,"*",""))*('Default EI Values'!$D$2:$D$951=U$17)*('Default EI Values'!$E$2:$E$951=U45),0),MATCH(1,('Default EI Values'!$A$2:$A$951=$A45)*('Default EI Values'!$B$2:$B$951="Any")*('Default EI Values'!$C$2:$C$951=$C45)*('Default EI Values'!$D$2:$D$951=U$17)*('Default EI Values'!$E$2:$E$951=U45),0))))</f>
        <v>0</v>
      </c>
      <c r="X45" s="204"/>
      <c r="Y45" s="204"/>
      <c r="Z45" s="140" t="str" cm="1">
        <f t="array" ref="Z45">IF(LEN($B45)=0,"",INDEX(table_options[Component Options],MATCH(1,(table_options[Sector]=$A45)*(table_options[Supply]=$C45)*(table_options[Component]=Z$17)*(table_options[Default?]=TRUE),0)))</f>
        <v xml:space="preserve">Wastewater Secondary Treatment </v>
      </c>
      <c r="AA45" s="148">
        <f>IF(Z45="None",0,INDEX('Default Values'!$B$72:$B$85,MATCH('Historical Mix'!Z$17,'Default Values'!$A$72:$A$85,0)))</f>
        <v>0.97</v>
      </c>
      <c r="AB45" s="149" cm="1">
        <f t="array" ref="AB45">IF(OR(Z45="None",D45=0),0,INDEX('Default EI Values'!$F$2:$F$951,_xlfn.IFNA(MATCH(1,('Default EI Values'!$A$2:$A$951=$A45)*('Default EI Values'!$B$2:$B$951=$B45)*('Default EI Values'!$C$2:$C$951=SUBSTITUTE($C45,"*",""))*('Default EI Values'!$D$2:$D$951=Z$17)*('Default EI Values'!$E$2:$E$951=Z45),0),MATCH(1,('Default EI Values'!$A$2:$A$951=$A45)*('Default EI Values'!$B$2:$B$951="Any")*('Default EI Values'!$C$2:$C$951=$C45)*('Default EI Values'!$D$2:$D$951=Z$17)*('Default EI Values'!$E$2:$E$951=Z45),0))))</f>
        <v>0</v>
      </c>
      <c r="AC45" s="204"/>
      <c r="AD45" s="204"/>
    </row>
    <row r="46" spans="1:30" x14ac:dyDescent="0.25">
      <c r="A46" s="140" t="s">
        <v>10</v>
      </c>
      <c r="B46" s="140" t="s">
        <v>23</v>
      </c>
      <c r="C46" s="140" t="s">
        <v>191</v>
      </c>
      <c r="D46" s="147">
        <f t="shared" si="7"/>
        <v>0.1161755514565771</v>
      </c>
      <c r="E46" s="140" t="str" cm="1">
        <f t="array" ref="E46">IF(LEN($B46)=0,"",INDEX(table_options[Component Options],MATCH(1,(table_options[Sector]=$A46)*(table_options[Supply]=$C46)*(table_options[Component]=E$17)*(table_options[Default?]=TRUE),0)))</f>
        <v>Central Valley Project Conveyance</v>
      </c>
      <c r="F46" s="148">
        <f>IF(E46="None",0,INDEX('Default Values'!$B$72:$B$85,MATCH('Historical Mix'!$C46,'Default Values'!$A$72:$A$85,0)))</f>
        <v>0</v>
      </c>
      <c r="G46" s="149" cm="1">
        <f t="array" ref="G46">IF(OR(E46="None",D46=0),0,_xlfn.IFNA(INDEX('Default EI Values'!$F$2:$F$951,_xlfn.IFNA(MATCH(1,('Default EI Values'!$A$2:$A$951=$A46)*('Default EI Values'!$B$2:$B$951=$B46)*('Default EI Values'!$C$2:$C$951=SUBSTITUTE($C46,"*",""))*('Default EI Values'!$D$2:$D$951=E$17)*('Default EI Values'!$E$2:$E$951=E46),0),MATCH(1,('Default EI Values'!$A$2:$A$951=$A46)*('Default EI Values'!$B$2:$B$951="Any")*('Default EI Values'!$C$2:$C$951=$C46)*('Default EI Values'!$D$2:$D$951=E$17)*('Default EI Values'!$E$2:$E$951=E46),0))),0))</f>
        <v>477.66666666666669</v>
      </c>
      <c r="H46" s="204"/>
      <c r="I46" s="204"/>
      <c r="J46" s="140" t="str" cm="1">
        <f t="array" ref="J46">IF(LEN($B46)=0,"",INDEX(table_options[Component Options],MATCH(1,(table_options[Sector]=$A46)*(table_options[Supply]=$C46)*(table_options[Component]=J$17)*(table_options[Default?]=TRUE),0)))</f>
        <v>Conventional Drinking Water Treatment</v>
      </c>
      <c r="K46" s="148">
        <f>IF(J46="None",0,INDEX('Default Values'!$B$72:$B$85,MATCH('Historical Mix'!J$17,'Default Values'!$A$72:$A$85,0)))</f>
        <v>0.94</v>
      </c>
      <c r="L46" s="149" cm="1">
        <f t="array" ref="L46">IF(OR(J46="None",D46=0),0,INDEX('Default EI Values'!$F$2:$F$951,_xlfn.IFNA(MATCH(1,('Default EI Values'!$A$2:$A$951=$A46)*('Default EI Values'!$B$2:$B$951=$B46)*('Default EI Values'!$C$2:$C$951=SUBSTITUTE($C46,"*",""))*('Default EI Values'!$D$2:$D$951=J$17)*('Default EI Values'!$E$2:$E$951=J46),0),MATCH(1,('Default EI Values'!$A$2:$A$951=$A46)*('Default EI Values'!$B$2:$B$951="Any")*('Default EI Values'!$C$2:$C$951=$C46)*('Default EI Values'!$D$2:$D$951=J$17)*('Default EI Values'!$E$2:$E$951=J46),0))))</f>
        <v>205.30303721428572</v>
      </c>
      <c r="M46" s="204"/>
      <c r="N46" s="204"/>
      <c r="O46" s="140" t="str" cm="1">
        <f t="array" ref="O46">IF(LEN($B46)=0,"",INDEX(table_options[Component Options],MATCH(1,(table_options[Sector]=$A46)*(table_options[Supply]=$C46)*(table_options[Component]=O$17)*(table_options[Default?]=TRUE),0)))</f>
        <v>Urban Potable Distribution</v>
      </c>
      <c r="P46" s="140" t="str">
        <f>IF(OR(LEN($C46)=0,O46&lt;&gt;"Urban Potable Distribution"),"",INDEX('Default Values'!$B$56:$B$65,MATCH('Historical Mix'!$B46,'Default Values'!$A$56:$A$65,0)))</f>
        <v>Hilly</v>
      </c>
      <c r="Q46" s="148">
        <f>IF(P46="None",0,INDEX('Default Values'!$B$72:$B$85,MATCH('Historical Mix'!O$17,'Default Values'!$A$72:$A$85,0)))</f>
        <v>0.95</v>
      </c>
      <c r="R46" s="149" cm="1">
        <f t="array" ref="R46">IF(OR(O46="None",D46=0),0,INDEX('Default EI Values'!$F$2:$F$951,_xlfn.IFNA(MATCH(1,('Default EI Values'!$A$2:$A$951=$A46)*('Default EI Values'!$B$2:$B$951=$B46)*('Default EI Values'!$C$2:$C$951=SUBSTITUTE($C46,"*",""))*('Default EI Values'!$D$2:$D$951=O$17)*('Default EI Values'!$E$2:$E$951=O46),0),_xlfn.IFNA(MATCH(1,('Default EI Values'!$A$2:$A$951=$A46)*('Default EI Values'!$B$2:$B$951="Any")*('Default EI Values'!$C$2:$C$951=$C46)*('Default EI Values'!$D$2:$D$951=O$17)*('Default EI Values'!$E$2:$E$951=O46),0),MATCH(1,('Default EI Values'!$B$2:$B$951="Any")*('Default EI Values'!$C$2:$C$951=$C46)*('Default EI Values'!$D$2:$D$951=O$17)*('Default EI Values'!$E$2:$E$951=$O46&amp;" - "&amp;$P46),0)))))</f>
        <v>318</v>
      </c>
      <c r="S46" s="204"/>
      <c r="T46" s="204"/>
      <c r="U46" s="140" t="str" cm="1">
        <f t="array" ref="U46">IF(LEN($B46)=0,"",INDEX(table_options[Component Options],MATCH(1,(table_options[Sector]=$A46)*(table_options[Supply]=$C46)*(table_options[Component]=U$17)*(table_options[Default?]=TRUE),0)))</f>
        <v>Wastewater Collection</v>
      </c>
      <c r="V46" s="148">
        <f>IF(U46="None",0,INDEX('Default Values'!$B$72:$B$85,MATCH('Historical Mix'!U$17,'Default Values'!$A$72:$A$85,0)))</f>
        <v>0.97</v>
      </c>
      <c r="W46" s="149" cm="1">
        <f t="array" ref="W46">IF(OR(U46="None",D46=0),0,INDEX('Default EI Values'!$F$2:$F$951,_xlfn.IFNA(MATCH(1,('Default EI Values'!$A$2:$A$951=$A46)*('Default EI Values'!$B$2:$B$951=$B46)*('Default EI Values'!$C$2:$C$951=SUBSTITUTE($C46,"*",""))*('Default EI Values'!$D$2:$D$951=U$17)*('Default EI Values'!$E$2:$E$951=U46),0),MATCH(1,('Default EI Values'!$A$2:$A$951=$A46)*('Default EI Values'!$B$2:$B$951="Any")*('Default EI Values'!$C$2:$C$951=$C46)*('Default EI Values'!$D$2:$D$951=U$17)*('Default EI Values'!$E$2:$E$951=U46),0))))</f>
        <v>71.524294499999996</v>
      </c>
      <c r="X46" s="204"/>
      <c r="Y46" s="204"/>
      <c r="Z46" s="140" t="str" cm="1">
        <f t="array" ref="Z46">IF(LEN($B46)=0,"",INDEX(table_options[Component Options],MATCH(1,(table_options[Sector]=$A46)*(table_options[Supply]=$C46)*(table_options[Component]=Z$17)*(table_options[Default?]=TRUE),0)))</f>
        <v xml:space="preserve">Wastewater Secondary Treatment </v>
      </c>
      <c r="AA46" s="148">
        <f>IF(Z46="None",0,INDEX('Default Values'!$B$72:$B$85,MATCH('Historical Mix'!Z$17,'Default Values'!$A$72:$A$85,0)))</f>
        <v>0.97</v>
      </c>
      <c r="AB46" s="149" cm="1">
        <f t="array" ref="AB46">IF(OR(Z46="None",D46=0),0,INDEX('Default EI Values'!$F$2:$F$951,_xlfn.IFNA(MATCH(1,('Default EI Values'!$A$2:$A$951=$A46)*('Default EI Values'!$B$2:$B$951=$B46)*('Default EI Values'!$C$2:$C$951=SUBSTITUTE($C46,"*",""))*('Default EI Values'!$D$2:$D$951=Z$17)*('Default EI Values'!$E$2:$E$951=Z46),0),MATCH(1,('Default EI Values'!$A$2:$A$951=$A46)*('Default EI Values'!$B$2:$B$951="Any")*('Default EI Values'!$C$2:$C$951=$C46)*('Default EI Values'!$D$2:$D$951=Z$17)*('Default EI Values'!$E$2:$E$951=Z46),0))))</f>
        <v>654.12260742857143</v>
      </c>
      <c r="AC46" s="204"/>
      <c r="AD46" s="204"/>
    </row>
    <row r="47" spans="1:30" x14ac:dyDescent="0.25">
      <c r="A47" s="140" t="s">
        <v>10</v>
      </c>
      <c r="B47" s="140" t="s">
        <v>23</v>
      </c>
      <c r="C47" s="140" t="s">
        <v>190</v>
      </c>
      <c r="D47" s="147">
        <f t="shared" si="7"/>
        <v>8.4132380066769305E-2</v>
      </c>
      <c r="E47" s="140" t="str" cm="1">
        <f t="array" ref="E47">IF(LEN($B47)=0,"",INDEX(table_options[Component Options],MATCH(1,(table_options[Sector]=$A47)*(table_options[Supply]=$C47)*(table_options[Component]=E$17)*(table_options[Default?]=TRUE),0)))</f>
        <v>State Water Project Conveyance</v>
      </c>
      <c r="F47" s="148">
        <f>IF(E47="None",0,INDEX('Default Values'!$B$72:$B$85,MATCH('Historical Mix'!$C47,'Default Values'!$A$72:$A$85,0)))</f>
        <v>0</v>
      </c>
      <c r="G47" s="149" cm="1">
        <f t="array" ref="G47">IF(OR(E47="None",D47=0),0,_xlfn.IFNA(INDEX('Default EI Values'!$F$2:$F$951,_xlfn.IFNA(MATCH(1,('Default EI Values'!$A$2:$A$951=$A47)*('Default EI Values'!$B$2:$B$951=$B47)*('Default EI Values'!$C$2:$C$951=SUBSTITUTE($C47,"*",""))*('Default EI Values'!$D$2:$D$951=E$17)*('Default EI Values'!$E$2:$E$951=E47),0),MATCH(1,('Default EI Values'!$A$2:$A$951=$A47)*('Default EI Values'!$B$2:$B$951="Any")*('Default EI Values'!$C$2:$C$951=$C47)*('Default EI Values'!$D$2:$D$951=E$17)*('Default EI Values'!$E$2:$E$951=E47),0))),0))</f>
        <v>1061.9276384886002</v>
      </c>
      <c r="H47" s="205"/>
      <c r="I47" s="205"/>
      <c r="J47" s="140" t="str" cm="1">
        <f t="array" ref="J47">IF(LEN($B47)=0,"",INDEX(table_options[Component Options],MATCH(1,(table_options[Sector]=$A47)*(table_options[Supply]=$C47)*(table_options[Component]=J$17)*(table_options[Default?]=TRUE),0)))</f>
        <v>Conventional Drinking Water Treatment</v>
      </c>
      <c r="K47" s="148">
        <f>IF(J47="None",0,INDEX('Default Values'!$B$72:$B$85,MATCH('Historical Mix'!J$17,'Default Values'!$A$72:$A$85,0)))</f>
        <v>0.94</v>
      </c>
      <c r="L47" s="149" cm="1">
        <f t="array" ref="L47">IF(OR(J47="None",D47=0),0,INDEX('Default EI Values'!$F$2:$F$951,_xlfn.IFNA(MATCH(1,('Default EI Values'!$A$2:$A$951=$A47)*('Default EI Values'!$B$2:$B$951=$B47)*('Default EI Values'!$C$2:$C$951=SUBSTITUTE($C47,"*",""))*('Default EI Values'!$D$2:$D$951=J$17)*('Default EI Values'!$E$2:$E$951=J47),0),MATCH(1,('Default EI Values'!$A$2:$A$951=$A47)*('Default EI Values'!$B$2:$B$951="Any")*('Default EI Values'!$C$2:$C$951=$C47)*('Default EI Values'!$D$2:$D$951=J$17)*('Default EI Values'!$E$2:$E$951=J47),0))))</f>
        <v>205.30303721428572</v>
      </c>
      <c r="M47" s="205"/>
      <c r="N47" s="205"/>
      <c r="O47" s="140" t="str" cm="1">
        <f t="array" ref="O47">IF(LEN($B47)=0,"",INDEX(table_options[Component Options],MATCH(1,(table_options[Sector]=$A47)*(table_options[Supply]=$C47)*(table_options[Component]=O$17)*(table_options[Default?]=TRUE),0)))</f>
        <v>Urban Potable Distribution</v>
      </c>
      <c r="P47" s="140" t="str">
        <f>IF(OR(LEN($C47)=0,O47&lt;&gt;"Urban Potable Distribution"),"",INDEX('Default Values'!$B$56:$B$65,MATCH('Historical Mix'!$B47,'Default Values'!$A$56:$A$65,0)))</f>
        <v>Hilly</v>
      </c>
      <c r="Q47" s="148">
        <f>IF(P47="None",0,INDEX('Default Values'!$B$72:$B$85,MATCH('Historical Mix'!O$17,'Default Values'!$A$72:$A$85,0)))</f>
        <v>0.95</v>
      </c>
      <c r="R47" s="149" cm="1">
        <f t="array" ref="R47">IF(OR(O47="None",D47=0),0,INDEX('Default EI Values'!$F$2:$F$951,_xlfn.IFNA(MATCH(1,('Default EI Values'!$A$2:$A$951=$A47)*('Default EI Values'!$B$2:$B$951=$B47)*('Default EI Values'!$C$2:$C$951=SUBSTITUTE($C47,"*",""))*('Default EI Values'!$D$2:$D$951=O$17)*('Default EI Values'!$E$2:$E$951=O47),0),_xlfn.IFNA(MATCH(1,('Default EI Values'!$A$2:$A$951=$A47)*('Default EI Values'!$B$2:$B$951="Any")*('Default EI Values'!$C$2:$C$951=$C47)*('Default EI Values'!$D$2:$D$951=O$17)*('Default EI Values'!$E$2:$E$951=O47),0),MATCH(1,('Default EI Values'!$B$2:$B$951="Any")*('Default EI Values'!$C$2:$C$951=$C47)*('Default EI Values'!$D$2:$D$951=O$17)*('Default EI Values'!$E$2:$E$951=$O47&amp;" - "&amp;$P47),0)))))</f>
        <v>318</v>
      </c>
      <c r="S47" s="205"/>
      <c r="T47" s="205"/>
      <c r="U47" s="140" t="str" cm="1">
        <f t="array" ref="U47">IF(LEN($B47)=0,"",INDEX(table_options[Component Options],MATCH(1,(table_options[Sector]=$A47)*(table_options[Supply]=$C47)*(table_options[Component]=U$17)*(table_options[Default?]=TRUE),0)))</f>
        <v>Wastewater Collection</v>
      </c>
      <c r="V47" s="148">
        <f>IF(U47="None",0,INDEX('Default Values'!$B$72:$B$85,MATCH('Historical Mix'!U$17,'Default Values'!$A$72:$A$85,0)))</f>
        <v>0.97</v>
      </c>
      <c r="W47" s="149" cm="1">
        <f t="array" ref="W47">IF(OR(U47="None",D47=0),0,INDEX('Default EI Values'!$F$2:$F$951,_xlfn.IFNA(MATCH(1,('Default EI Values'!$A$2:$A$951=$A47)*('Default EI Values'!$B$2:$B$951=$B47)*('Default EI Values'!$C$2:$C$951=SUBSTITUTE($C47,"*",""))*('Default EI Values'!$D$2:$D$951=U$17)*('Default EI Values'!$E$2:$E$951=U47),0),MATCH(1,('Default EI Values'!$A$2:$A$951=$A47)*('Default EI Values'!$B$2:$B$951="Any")*('Default EI Values'!$C$2:$C$951=$C47)*('Default EI Values'!$D$2:$D$951=U$17)*('Default EI Values'!$E$2:$E$951=U47),0))))</f>
        <v>71.524294499999996</v>
      </c>
      <c r="X47" s="205"/>
      <c r="Y47" s="205"/>
      <c r="Z47" s="140" t="str" cm="1">
        <f t="array" ref="Z47">IF(LEN($B47)=0,"",INDEX(table_options[Component Options],MATCH(1,(table_options[Sector]=$A47)*(table_options[Supply]=$C47)*(table_options[Component]=Z$17)*(table_options[Default?]=TRUE),0)))</f>
        <v xml:space="preserve">Wastewater Secondary Treatment </v>
      </c>
      <c r="AA47" s="148">
        <f>IF(Z47="None",0,INDEX('Default Values'!$B$72:$B$85,MATCH('Historical Mix'!Z$17,'Default Values'!$A$72:$A$85,0)))</f>
        <v>0.97</v>
      </c>
      <c r="AB47" s="149" cm="1">
        <f t="array" ref="AB47">IF(OR(Z47="None",D47=0),0,INDEX('Default EI Values'!$F$2:$F$951,_xlfn.IFNA(MATCH(1,('Default EI Values'!$A$2:$A$951=$A47)*('Default EI Values'!$B$2:$B$951=$B47)*('Default EI Values'!$C$2:$C$951=SUBSTITUTE($C47,"*",""))*('Default EI Values'!$D$2:$D$951=Z$17)*('Default EI Values'!$E$2:$E$951=Z47),0),MATCH(1,('Default EI Values'!$A$2:$A$951=$A47)*('Default EI Values'!$B$2:$B$951="Any")*('Default EI Values'!$C$2:$C$951=$C47)*('Default EI Values'!$D$2:$D$951=Z$17)*('Default EI Values'!$E$2:$E$951=Z47),0))))</f>
        <v>654.12260742857143</v>
      </c>
      <c r="AC47" s="205"/>
      <c r="AD47" s="205"/>
    </row>
    <row r="48" spans="1:30" x14ac:dyDescent="0.25">
      <c r="A48" s="140" t="s">
        <v>11</v>
      </c>
      <c r="B48" s="140" t="s">
        <v>23</v>
      </c>
      <c r="C48" s="140" t="s">
        <v>45</v>
      </c>
      <c r="D48" s="147">
        <f t="shared" si="7"/>
        <v>5.7927712312687697E-4</v>
      </c>
      <c r="E48" s="140" t="str" cm="1">
        <f t="array" ref="E48">IF(LEN($B48)=0,"",INDEX(table_options[Component Options],MATCH(1,(table_options[Sector]=$A48)*(table_options[Supply]=$C48)*(table_options[Component]=E$17)*(table_options[Default?]=TRUE),0)))</f>
        <v>Seawater Desalination Conveyance</v>
      </c>
      <c r="F48" s="148">
        <f>IF(E48="None",0,INDEX('Default Values'!$B$72:$B$85,MATCH('Historical Mix'!$C48,'Default Values'!$A$72:$A$85,0)))</f>
        <v>0.94</v>
      </c>
      <c r="G48" s="149" cm="1">
        <f t="array" ref="G48">IF(OR(E48="None",D48=0),0,_xlfn.IFNA(INDEX('Default EI Values'!$F$2:$F$951,_xlfn.IFNA(MATCH(1,('Default EI Values'!$A$2:$A$951=$A48)*('Default EI Values'!$B$2:$B$951=$B48)*('Default EI Values'!$C$2:$C$951=SUBSTITUTE($C48,"*",""))*('Default EI Values'!$D$2:$D$951=E$17)*('Default EI Values'!$E$2:$E$951=E48),0),MATCH(1,('Default EI Values'!$A$2:$A$951=$A48)*('Default EI Values'!$B$2:$B$951="Any")*('Default EI Values'!$C$2:$C$951=$C48)*('Default EI Values'!$D$2:$D$951=E$17)*('Default EI Values'!$E$2:$E$951=E48),0))),0))</f>
        <v>197</v>
      </c>
      <c r="H48" s="203">
        <f>SUMPRODUCT($D48:$D57,G48:G57)</f>
        <v>306.3905055966739</v>
      </c>
      <c r="I48" s="203">
        <f t="shared" ref="I48" si="13">SUMPRODUCT($D48:$D57,F48:F57,G48:G57)</f>
        <v>77.703696512826895</v>
      </c>
      <c r="J48" s="140" t="str" cm="1">
        <f t="array" ref="J48">IF(LEN($B48)=0,"",INDEX(table_options[Component Options],MATCH(1,(table_options[Sector]=$A48)*(table_options[Supply]=$C48)*(table_options[Component]=J$17)*(table_options[Default?]=TRUE),0)))</f>
        <v>Seawater Desalination Treatment</v>
      </c>
      <c r="K48" s="148">
        <f>IF(J48="None",0,INDEX('Default Values'!$B$72:$B$85,MATCH('Historical Mix'!J$17,'Default Values'!$A$72:$A$85,0)))</f>
        <v>0.94</v>
      </c>
      <c r="L48" s="149" cm="1">
        <f t="array" ref="L48">IF(OR(J48="None",D48=0),0,INDEX('Default EI Values'!$F$2:$F$951,_xlfn.IFNA(MATCH(1,('Default EI Values'!$A$2:$A$951=$A48)*('Default EI Values'!$B$2:$B$951=$B48)*('Default EI Values'!$C$2:$C$951=SUBSTITUTE($C48,"*",""))*('Default EI Values'!$D$2:$D$951=J$17)*('Default EI Values'!$E$2:$E$951=J48),0),MATCH(1,('Default EI Values'!$A$2:$A$951=$A48)*('Default EI Values'!$B$2:$B$951="Any")*('Default EI Values'!$C$2:$C$951=$C48)*('Default EI Values'!$D$2:$D$951=J$17)*('Default EI Values'!$E$2:$E$951=J48),0))))</f>
        <v>4497.0939628571423</v>
      </c>
      <c r="M48" s="203">
        <f>SUMPRODUCT($D48:$D57,L48:L57)</f>
        <v>20.203177428735135</v>
      </c>
      <c r="N48" s="203">
        <f t="shared" ref="N48" si="14">SUMPRODUCT($D48:$D57,K48:K57,L48:L57)</f>
        <v>18.990986783011024</v>
      </c>
      <c r="O48" s="140" t="str" cm="1">
        <f t="array" ref="O48">IF(LEN($B48)=0,"",INDEX(table_options[Component Options],MATCH(1,(table_options[Sector]=$A48)*(table_options[Supply]=$C48)*(table_options[Component]=O$17)*(table_options[Default?]=TRUE),0)))</f>
        <v>Ag Distribution</v>
      </c>
      <c r="P48" s="140" t="str">
        <f>IF(OR(LEN($C48)=0,O48&lt;&gt;"Urban Potable Distribution"),"",INDEX('Default Values'!$B$56:$B$65,MATCH('Historical Mix'!$B48,'Default Values'!$A$56:$A$65,0)))</f>
        <v/>
      </c>
      <c r="Q48" s="148">
        <f>IF(P48="None",0,INDEX('Default Values'!$B$72:$B$85,MATCH('Historical Mix'!O$17,'Default Values'!$A$72:$A$85,0)))</f>
        <v>0.95</v>
      </c>
      <c r="R48" s="149" cm="1">
        <f t="array" ref="R48">IF(OR(O48="None",D48=0),0,INDEX('Default EI Values'!$F$2:$F$951,_xlfn.IFNA(MATCH(1,('Default EI Values'!$A$2:$A$951=$A48)*('Default EI Values'!$B$2:$B$951=$B48)*('Default EI Values'!$C$2:$C$951=SUBSTITUTE($C48,"*",""))*('Default EI Values'!$D$2:$D$951=O$17)*('Default EI Values'!$E$2:$E$951=O48),0),_xlfn.IFNA(MATCH(1,('Default EI Values'!$A$2:$A$951=$A48)*('Default EI Values'!$B$2:$B$951="Any")*('Default EI Values'!$C$2:$C$951=$C48)*('Default EI Values'!$D$2:$D$951=O$17)*('Default EI Values'!$E$2:$E$951=O48),0),MATCH(1,('Default EI Values'!$B$2:$B$951="Any")*('Default EI Values'!$C$2:$C$951=$C48)*('Default EI Values'!$D$2:$D$951=O$17)*('Default EI Values'!$E$2:$E$951=$O48&amp;" - "&amp;$P48),0)))))</f>
        <v>143.86321650000002</v>
      </c>
      <c r="S48" s="203">
        <f>SUMPRODUCT($D48:$D57,R48:R57)</f>
        <v>143.93201530737244</v>
      </c>
      <c r="T48" s="203">
        <f t="shared" ref="T48" si="15">SUMPRODUCT($D48:$D57,Q48:Q57,R48:R57)</f>
        <v>136.73541454200378</v>
      </c>
      <c r="U48" s="140" t="str" cm="1">
        <f t="array" ref="U48">IF(LEN($B48)=0,"",INDEX(table_options[Component Options],MATCH(1,(table_options[Sector]=$A48)*(table_options[Supply]=$C48)*(table_options[Component]=U$17)*(table_options[Default?]=TRUE),0)))</f>
        <v>None</v>
      </c>
      <c r="V48" s="148">
        <f>IF(U48="None",0,INDEX('Default Values'!$B$72:$B$85,MATCH('Historical Mix'!U$17,'Default Values'!$A$72:$A$85,0)))</f>
        <v>0</v>
      </c>
      <c r="W48" s="149" cm="1">
        <f t="array" ref="W48">IF(OR(U48="None",D48=0),0,INDEX('Default EI Values'!$F$2:$F$951,_xlfn.IFNA(MATCH(1,('Default EI Values'!$A$2:$A$951=$A48)*('Default EI Values'!$B$2:$B$951=$B48)*('Default EI Values'!$C$2:$C$951=SUBSTITUTE($C48,"*",""))*('Default EI Values'!$D$2:$D$951=U$17)*('Default EI Values'!$E$2:$E$951=U48),0),MATCH(1,('Default EI Values'!$A$2:$A$951=$A48)*('Default EI Values'!$B$2:$B$951="Any")*('Default EI Values'!$C$2:$C$951=$C48)*('Default EI Values'!$D$2:$D$951=U$17)*('Default EI Values'!$E$2:$E$951=U48),0))))</f>
        <v>0</v>
      </c>
      <c r="X48" s="203">
        <f>SUMPRODUCT($D48:$D57,W48:W57)</f>
        <v>0</v>
      </c>
      <c r="Y48" s="203">
        <f t="shared" ref="Y48" si="16">SUMPRODUCT($D48:$D57,V48:V57,W48:W57)</f>
        <v>0</v>
      </c>
      <c r="Z48" s="140" t="str" cm="1">
        <f t="array" ref="Z48">IF(LEN($B48)=0,"",INDEX(table_options[Component Options],MATCH(1,(table_options[Sector]=$A48)*(table_options[Supply]=$C48)*(table_options[Component]=Z$17)*(table_options[Default?]=TRUE),0)))</f>
        <v>None</v>
      </c>
      <c r="AA48" s="148">
        <f>IF(Z48="None",0,INDEX('Default Values'!$B$72:$B$85,MATCH('Historical Mix'!Z$17,'Default Values'!$A$72:$A$85,0)))</f>
        <v>0</v>
      </c>
      <c r="AB48" s="149" cm="1">
        <f t="array" ref="AB48">IF(OR(Z48="None",D48=0),0,INDEX('Default EI Values'!$F$2:$F$951,_xlfn.IFNA(MATCH(1,('Default EI Values'!$A$2:$A$951=$A48)*('Default EI Values'!$B$2:$B$951=$B48)*('Default EI Values'!$C$2:$C$951=SUBSTITUTE($C48,"*",""))*('Default EI Values'!$D$2:$D$951=Z$17)*('Default EI Values'!$E$2:$E$951=Z48),0),MATCH(1,('Default EI Values'!$A$2:$A$951=$A48)*('Default EI Values'!$B$2:$B$951="Any")*('Default EI Values'!$C$2:$C$951=$C48)*('Default EI Values'!$D$2:$D$951=Z$17)*('Default EI Values'!$E$2:$E$951=Z48),0))))</f>
        <v>0</v>
      </c>
      <c r="AC48" s="203">
        <f>SUMPRODUCT($D48:$D57,AB48:AB57)</f>
        <v>0</v>
      </c>
      <c r="AD48" s="203">
        <f t="shared" ref="AD48" si="17">SUMPRODUCT($D48:$D57,AA48:AA57,AB48:AB57)</f>
        <v>0</v>
      </c>
    </row>
    <row r="49" spans="1:30" x14ac:dyDescent="0.25">
      <c r="A49" s="140" t="s">
        <v>11</v>
      </c>
      <c r="B49" s="140" t="s">
        <v>23</v>
      </c>
      <c r="C49" s="140" t="s">
        <v>51</v>
      </c>
      <c r="D49" s="147">
        <f t="shared" si="7"/>
        <v>0</v>
      </c>
      <c r="E49" s="140" t="str" cm="1">
        <f t="array" ref="E49">IF(LEN($B49)=0,"",INDEX(table_options[Component Options],MATCH(1,(table_options[Sector]=$A49)*(table_options[Supply]=$C49)*(table_options[Component]=E$17)*(table_options[Default?]=TRUE),0)))</f>
        <v>Groundwater pumping</v>
      </c>
      <c r="F49" s="148">
        <f>IF(E49="None",0,INDEX('Default Values'!$B$72:$B$85,MATCH('Historical Mix'!$C49,'Default Values'!$A$72:$A$85,0)))</f>
        <v>0.94</v>
      </c>
      <c r="G49" s="149" cm="1">
        <f t="array" ref="G49">IF(OR(E49="None",D49=0),0,_xlfn.IFNA(INDEX('Default EI Values'!$F$2:$F$951,_xlfn.IFNA(MATCH(1,('Default EI Values'!$A$2:$A$951=$A49)*('Default EI Values'!$B$2:$B$951=$B49)*('Default EI Values'!$C$2:$C$951=SUBSTITUTE($C49,"*",""))*('Default EI Values'!$D$2:$D$951=E$17)*('Default EI Values'!$E$2:$E$951=E49),0),MATCH(1,('Default EI Values'!$A$2:$A$951=$A49)*('Default EI Values'!$B$2:$B$951="Any")*('Default EI Values'!$C$2:$C$951=$C49)*('Default EI Values'!$D$2:$D$951=E$17)*('Default EI Values'!$E$2:$E$951=E49),0))),0))</f>
        <v>0</v>
      </c>
      <c r="H49" s="204"/>
      <c r="I49" s="204"/>
      <c r="J49" s="140" t="str" cm="1">
        <f t="array" ref="J49">IF(LEN($B49)=0,"",INDEX(table_options[Component Options],MATCH(1,(table_options[Sector]=$A49)*(table_options[Supply]=$C49)*(table_options[Component]=J$17)*(table_options[Default?]=TRUE),0)))</f>
        <v>Brackish Desalination Treatment</v>
      </c>
      <c r="K49" s="148">
        <f>IF(J49="None",0,INDEX('Default Values'!$B$72:$B$85,MATCH('Historical Mix'!J$17,'Default Values'!$A$72:$A$85,0)))</f>
        <v>0.94</v>
      </c>
      <c r="L49" s="149" cm="1">
        <f t="array" ref="L49">IF(OR(J49="None",D49=0),0,INDEX('Default EI Values'!$F$2:$F$951,_xlfn.IFNA(MATCH(1,('Default EI Values'!$A$2:$A$951=$A49)*('Default EI Values'!$B$2:$B$951=$B49)*('Default EI Values'!$C$2:$C$951=SUBSTITUTE($C49,"*",""))*('Default EI Values'!$D$2:$D$951=J$17)*('Default EI Values'!$E$2:$E$951=J49),0),MATCH(1,('Default EI Values'!$A$2:$A$951=$A49)*('Default EI Values'!$B$2:$B$951="Any")*('Default EI Values'!$C$2:$C$951=$C49)*('Default EI Values'!$D$2:$D$951=J$17)*('Default EI Values'!$E$2:$E$951=J49),0))))</f>
        <v>0</v>
      </c>
      <c r="M49" s="204"/>
      <c r="N49" s="204"/>
      <c r="O49" s="140" t="str" cm="1">
        <f t="array" ref="O49">IF(LEN($B49)=0,"",INDEX(table_options[Component Options],MATCH(1,(table_options[Sector]=$A49)*(table_options[Supply]=$C49)*(table_options[Component]=O$17)*(table_options[Default?]=TRUE),0)))</f>
        <v>Ag Distribution</v>
      </c>
      <c r="P49" s="140" t="str">
        <f>IF(OR(LEN($C49)=0,O49&lt;&gt;"Urban Potable Distribution"),"",INDEX('Default Values'!$B$56:$B$65,MATCH('Historical Mix'!$B49,'Default Values'!$A$56:$A$65,0)))</f>
        <v/>
      </c>
      <c r="Q49" s="148">
        <f>IF(P49="None",0,INDEX('Default Values'!$B$72:$B$85,MATCH('Historical Mix'!O$17,'Default Values'!$A$72:$A$85,0)))</f>
        <v>0.95</v>
      </c>
      <c r="R49" s="149" cm="1">
        <f t="array" ref="R49">IF(OR(O49="None",D49=0),0,INDEX('Default EI Values'!$F$2:$F$951,_xlfn.IFNA(MATCH(1,('Default EI Values'!$A$2:$A$951=$A49)*('Default EI Values'!$B$2:$B$951=$B49)*('Default EI Values'!$C$2:$C$951=SUBSTITUTE($C49,"*",""))*('Default EI Values'!$D$2:$D$951=O$17)*('Default EI Values'!$E$2:$E$951=O49),0),_xlfn.IFNA(MATCH(1,('Default EI Values'!$A$2:$A$951=$A49)*('Default EI Values'!$B$2:$B$951="Any")*('Default EI Values'!$C$2:$C$951=$C49)*('Default EI Values'!$D$2:$D$951=O$17)*('Default EI Values'!$E$2:$E$951=O49),0),MATCH(1,('Default EI Values'!$B$2:$B$951="Any")*('Default EI Values'!$C$2:$C$951=$C49)*('Default EI Values'!$D$2:$D$951=O$17)*('Default EI Values'!$E$2:$E$951=$O49&amp;" - "&amp;$P49),0)))))</f>
        <v>0</v>
      </c>
      <c r="S49" s="204"/>
      <c r="T49" s="204"/>
      <c r="U49" s="140" t="str" cm="1">
        <f t="array" ref="U49">IF(LEN($B49)=0,"",INDEX(table_options[Component Options],MATCH(1,(table_options[Sector]=$A49)*(table_options[Supply]=$C49)*(table_options[Component]=U$17)*(table_options[Default?]=TRUE),0)))</f>
        <v>None</v>
      </c>
      <c r="V49" s="148">
        <f>IF(U49="None",0,INDEX('Default Values'!$B$72:$B$85,MATCH('Historical Mix'!U$17,'Default Values'!$A$72:$A$85,0)))</f>
        <v>0</v>
      </c>
      <c r="W49" s="149" cm="1">
        <f t="array" ref="W49">IF(OR(U49="None",D49=0),0,INDEX('Default EI Values'!$F$2:$F$951,_xlfn.IFNA(MATCH(1,('Default EI Values'!$A$2:$A$951=$A49)*('Default EI Values'!$B$2:$B$951=$B49)*('Default EI Values'!$C$2:$C$951=SUBSTITUTE($C49,"*",""))*('Default EI Values'!$D$2:$D$951=U$17)*('Default EI Values'!$E$2:$E$951=U49),0),MATCH(1,('Default EI Values'!$A$2:$A$951=$A49)*('Default EI Values'!$B$2:$B$951="Any")*('Default EI Values'!$C$2:$C$951=$C49)*('Default EI Values'!$D$2:$D$951=U$17)*('Default EI Values'!$E$2:$E$951=U49),0))))</f>
        <v>0</v>
      </c>
      <c r="X49" s="204"/>
      <c r="Y49" s="204"/>
      <c r="Z49" s="140" t="str" cm="1">
        <f t="array" ref="Z49">IF(LEN($B49)=0,"",INDEX(table_options[Component Options],MATCH(1,(table_options[Sector]=$A49)*(table_options[Supply]=$C49)*(table_options[Component]=Z$17)*(table_options[Default?]=TRUE),0)))</f>
        <v>None</v>
      </c>
      <c r="AA49" s="148">
        <f>IF(Z49="None",0,INDEX('Default Values'!$B$72:$B$85,MATCH('Historical Mix'!Z$17,'Default Values'!$A$72:$A$85,0)))</f>
        <v>0</v>
      </c>
      <c r="AB49" s="149" cm="1">
        <f t="array" ref="AB49">IF(OR(Z49="None",D49=0),0,INDEX('Default EI Values'!$F$2:$F$951,_xlfn.IFNA(MATCH(1,('Default EI Values'!$A$2:$A$951=$A49)*('Default EI Values'!$B$2:$B$951=$B49)*('Default EI Values'!$C$2:$C$951=SUBSTITUTE($C49,"*",""))*('Default EI Values'!$D$2:$D$951=Z$17)*('Default EI Values'!$E$2:$E$951=Z49),0),MATCH(1,('Default EI Values'!$A$2:$A$951=$A49)*('Default EI Values'!$B$2:$B$951="Any")*('Default EI Values'!$C$2:$C$951=$C49)*('Default EI Values'!$D$2:$D$951=Z$17)*('Default EI Values'!$E$2:$E$951=Z49),0))))</f>
        <v>0</v>
      </c>
      <c r="AC49" s="204"/>
      <c r="AD49" s="204"/>
    </row>
    <row r="50" spans="1:30" x14ac:dyDescent="0.25">
      <c r="A50" s="140" t="s">
        <v>11</v>
      </c>
      <c r="B50" s="140" t="s">
        <v>23</v>
      </c>
      <c r="C50" s="140" t="s">
        <v>88</v>
      </c>
      <c r="D50" s="147">
        <f t="shared" si="7"/>
        <v>2.9000000000000001E-2</v>
      </c>
      <c r="E50" s="140" t="str" cm="1">
        <f t="array" ref="E50">IF(LEN($B50)=0,"",INDEX(table_options[Component Options],MATCH(1,(table_options[Sector]=$A50)*(table_options[Supply]=$C50)*(table_options[Component]=E$17)*(table_options[Default?]=TRUE),0)))</f>
        <v>Recycled Water (Non-Potable) Conveyance</v>
      </c>
      <c r="F50" s="148">
        <f>IF(E50="None",0,INDEX('Default Values'!$B$72:$B$85,MATCH('Historical Mix'!$C50,'Default Values'!$A$72:$A$85,0)))</f>
        <v>0.97</v>
      </c>
      <c r="G50" s="149" cm="1">
        <f t="array" ref="G50">IF(OR(E50="None",D50=0),0,_xlfn.IFNA(INDEX('Default EI Values'!$F$2:$F$951,_xlfn.IFNA(MATCH(1,('Default EI Values'!$A$2:$A$951=$A50)*('Default EI Values'!$B$2:$B$951=$B50)*('Default EI Values'!$C$2:$C$951=SUBSTITUTE($C50,"*",""))*('Default EI Values'!$D$2:$D$951=E$17)*('Default EI Values'!$E$2:$E$951=E50),0),MATCH(1,('Default EI Values'!$A$2:$A$951=$A50)*('Default EI Values'!$B$2:$B$951="Any")*('Default EI Values'!$C$2:$C$951=$C50)*('Default EI Values'!$D$2:$D$951=E$17)*('Default EI Values'!$E$2:$E$951=E50),0))),0))</f>
        <v>107.31276</v>
      </c>
      <c r="H50" s="204"/>
      <c r="I50" s="204"/>
      <c r="J50" s="140" t="str" cm="1">
        <f t="array" ref="J50">IF(LEN($B50)=0,"",INDEX(table_options[Component Options],MATCH(1,(table_options[Sector]=$A50)*(table_options[Supply]=$C50)*(table_options[Component]=J$17)*(table_options[Default?]=TRUE),0)))</f>
        <v>Recycled Water (Non-potable) Treatment</v>
      </c>
      <c r="K50" s="148">
        <f>IF(J50="None",0,INDEX('Default Values'!$B$72:$B$85,MATCH('Historical Mix'!J$17,'Default Values'!$A$72:$A$85,0)))</f>
        <v>0.94</v>
      </c>
      <c r="L50" s="149" cm="1">
        <f t="array" ref="L50">IF(OR(J50="None",D50=0),0,INDEX('Default EI Values'!$F$2:$F$951,_xlfn.IFNA(MATCH(1,('Default EI Values'!$A$2:$A$951=$A50)*('Default EI Values'!$B$2:$B$951=$B50)*('Default EI Values'!$C$2:$C$951=SUBSTITUTE($C50,"*",""))*('Default EI Values'!$D$2:$D$951=J$17)*('Default EI Values'!$E$2:$E$951=J50),0),MATCH(1,('Default EI Values'!$A$2:$A$951=$A50)*('Default EI Values'!$B$2:$B$951="Any")*('Default EI Values'!$C$2:$C$951=$C50)*('Default EI Values'!$D$2:$D$951=J$17)*('Default EI Values'!$E$2:$E$951=J50),0))))</f>
        <v>606.83150950000004</v>
      </c>
      <c r="M50" s="204"/>
      <c r="N50" s="204"/>
      <c r="O50" s="140" t="str" cm="1">
        <f t="array" ref="O50">IF(LEN($B50)=0,"",INDEX(table_options[Component Options],MATCH(1,(table_options[Sector]=$A50)*(table_options[Supply]=$C50)*(table_options[Component]=O$17)*(table_options[Default?]=TRUE),0)))</f>
        <v>Ag Distribution</v>
      </c>
      <c r="P50" s="140" t="str">
        <f>IF(OR(LEN($C50)=0,O50&lt;&gt;"Urban Potable Distribution"),"",INDEX('Default Values'!$B$56:$B$65,MATCH('Historical Mix'!$B50,'Default Values'!$A$56:$A$65,0)))</f>
        <v/>
      </c>
      <c r="Q50" s="148">
        <f>IF(P50="None",0,INDEX('Default Values'!$B$72:$B$85,MATCH('Historical Mix'!O$17,'Default Values'!$A$72:$A$85,0)))</f>
        <v>0.95</v>
      </c>
      <c r="R50" s="149" cm="1">
        <f t="array" ref="R50">IF(OR(O50="None",D50=0),0,INDEX('Default EI Values'!$F$2:$F$951,_xlfn.IFNA(MATCH(1,('Default EI Values'!$A$2:$A$951=$A50)*('Default EI Values'!$B$2:$B$951=$B50)*('Default EI Values'!$C$2:$C$951=SUBSTITUTE($C50,"*",""))*('Default EI Values'!$D$2:$D$951=O$17)*('Default EI Values'!$E$2:$E$951=O50),0),_xlfn.IFNA(MATCH(1,('Default EI Values'!$A$2:$A$951=$A50)*('Default EI Values'!$B$2:$B$951="Any")*('Default EI Values'!$C$2:$C$951=$C50)*('Default EI Values'!$D$2:$D$951=O$17)*('Default EI Values'!$E$2:$E$951=O50),0),MATCH(1,('Default EI Values'!$B$2:$B$951="Any")*('Default EI Values'!$C$2:$C$951=$C50)*('Default EI Values'!$D$2:$D$951=O$17)*('Default EI Values'!$E$2:$E$951=$O50&amp;" - "&amp;$P50),0)))))</f>
        <v>143.86321650000002</v>
      </c>
      <c r="S50" s="204"/>
      <c r="T50" s="204"/>
      <c r="U50" s="140" t="str" cm="1">
        <f t="array" ref="U50">IF(LEN($B50)=0,"",INDEX(table_options[Component Options],MATCH(1,(table_options[Sector]=$A50)*(table_options[Supply]=$C50)*(table_options[Component]=U$17)*(table_options[Default?]=TRUE),0)))</f>
        <v>None</v>
      </c>
      <c r="V50" s="148">
        <f>IF(U50="None",0,INDEX('Default Values'!$B$72:$B$85,MATCH('Historical Mix'!U$17,'Default Values'!$A$72:$A$85,0)))</f>
        <v>0</v>
      </c>
      <c r="W50" s="149" cm="1">
        <f t="array" ref="W50">IF(OR(U50="None",D50=0),0,INDEX('Default EI Values'!$F$2:$F$951,_xlfn.IFNA(MATCH(1,('Default EI Values'!$A$2:$A$951=$A50)*('Default EI Values'!$B$2:$B$951=$B50)*('Default EI Values'!$C$2:$C$951=SUBSTITUTE($C50,"*",""))*('Default EI Values'!$D$2:$D$951=U$17)*('Default EI Values'!$E$2:$E$951=U50),0),MATCH(1,('Default EI Values'!$A$2:$A$951=$A50)*('Default EI Values'!$B$2:$B$951="Any")*('Default EI Values'!$C$2:$C$951=$C50)*('Default EI Values'!$D$2:$D$951=U$17)*('Default EI Values'!$E$2:$E$951=U50),0))))</f>
        <v>0</v>
      </c>
      <c r="X50" s="204"/>
      <c r="Y50" s="204"/>
      <c r="Z50" s="140" t="str" cm="1">
        <f t="array" ref="Z50">IF(LEN($B50)=0,"",INDEX(table_options[Component Options],MATCH(1,(table_options[Sector]=$A50)*(table_options[Supply]=$C50)*(table_options[Component]=Z$17)*(table_options[Default?]=TRUE),0)))</f>
        <v>None</v>
      </c>
      <c r="AA50" s="148">
        <f>IF(Z50="None",0,INDEX('Default Values'!$B$72:$B$85,MATCH('Historical Mix'!Z$17,'Default Values'!$A$72:$A$85,0)))</f>
        <v>0</v>
      </c>
      <c r="AB50" s="149" cm="1">
        <f t="array" ref="AB50">IF(OR(Z50="None",D50=0),0,INDEX('Default EI Values'!$F$2:$F$951,_xlfn.IFNA(MATCH(1,('Default EI Values'!$A$2:$A$951=$A50)*('Default EI Values'!$B$2:$B$951=$B50)*('Default EI Values'!$C$2:$C$951=SUBSTITUTE($C50,"*",""))*('Default EI Values'!$D$2:$D$951=Z$17)*('Default EI Values'!$E$2:$E$951=Z50),0),MATCH(1,('Default EI Values'!$A$2:$A$951=$A50)*('Default EI Values'!$B$2:$B$951="Any")*('Default EI Values'!$C$2:$C$951=$C50)*('Default EI Values'!$D$2:$D$951=Z$17)*('Default EI Values'!$E$2:$E$951=Z50),0))))</f>
        <v>0</v>
      </c>
      <c r="AC50" s="204"/>
      <c r="AD50" s="204"/>
    </row>
    <row r="51" spans="1:30" x14ac:dyDescent="0.25">
      <c r="A51" s="140" t="s">
        <v>11</v>
      </c>
      <c r="B51" s="140" t="s">
        <v>23</v>
      </c>
      <c r="C51" s="140" t="s">
        <v>89</v>
      </c>
      <c r="D51" s="147">
        <f t="shared" si="7"/>
        <v>0</v>
      </c>
      <c r="E51" s="140" t="str" cm="1">
        <f t="array" ref="E51">IF(LEN($B51)=0,"",INDEX(table_options[Component Options],MATCH(1,(table_options[Sector]=$A51)*(table_options[Supply]=$C51)*(table_options[Component]=E$17)*(table_options[Default?]=TRUE),0)))</f>
        <v>Groundwater pumping</v>
      </c>
      <c r="F51" s="148">
        <f>IF(E51="None",0,INDEX('Default Values'!$B$72:$B$85,MATCH('Historical Mix'!$C51,'Default Values'!$A$72:$A$85,0)))</f>
        <v>0.97</v>
      </c>
      <c r="G51" s="149" cm="1">
        <f t="array" ref="G51">IF(OR(E51="None",D51=0),0,_xlfn.IFNA(INDEX('Default EI Values'!$F$2:$F$951,_xlfn.IFNA(MATCH(1,('Default EI Values'!$A$2:$A$951=$A51)*('Default EI Values'!$B$2:$B$951=$B51)*('Default EI Values'!$C$2:$C$951=SUBSTITUTE($C51,"*",""))*('Default EI Values'!$D$2:$D$951=E$17)*('Default EI Values'!$E$2:$E$951=E51),0),MATCH(1,('Default EI Values'!$A$2:$A$951=$A51)*('Default EI Values'!$B$2:$B$951="Any")*('Default EI Values'!$C$2:$C$951=$C51)*('Default EI Values'!$D$2:$D$951=E$17)*('Default EI Values'!$E$2:$E$951=E51),0))),0))</f>
        <v>0</v>
      </c>
      <c r="H51" s="204"/>
      <c r="I51" s="204"/>
      <c r="J51" s="140" t="str" cm="1">
        <f t="array" ref="J51">IF(LEN($B51)=0,"",INDEX(table_options[Component Options],MATCH(1,(table_options[Sector]=$A51)*(table_options[Supply]=$C51)*(table_options[Component]=J$17)*(table_options[Default?]=TRUE),0)))</f>
        <v>Recycled Water (Potable) Treatment</v>
      </c>
      <c r="K51" s="148">
        <f>IF(J51="None",0,INDEX('Default Values'!$B$72:$B$85,MATCH('Historical Mix'!J$17,'Default Values'!$A$72:$A$85,0)))</f>
        <v>0.94</v>
      </c>
      <c r="L51" s="149" cm="1">
        <f t="array" ref="L51">IF(OR(J51="None",D51=0),0,INDEX('Default EI Values'!$F$2:$F$951,_xlfn.IFNA(MATCH(1,('Default EI Values'!$A$2:$A$951=$A51)*('Default EI Values'!$B$2:$B$951=$B51)*('Default EI Values'!$C$2:$C$951=SUBSTITUTE($C51,"*",""))*('Default EI Values'!$D$2:$D$951=J$17)*('Default EI Values'!$E$2:$E$951=J51),0),MATCH(1,('Default EI Values'!$A$2:$A$951=$A51)*('Default EI Values'!$B$2:$B$951="Any")*('Default EI Values'!$C$2:$C$951=$C51)*('Default EI Values'!$D$2:$D$951=J$17)*('Default EI Values'!$E$2:$E$951=J51),0))))</f>
        <v>0</v>
      </c>
      <c r="M51" s="204"/>
      <c r="N51" s="204"/>
      <c r="O51" s="140" t="str" cm="1">
        <f t="array" ref="O51">IF(LEN($B51)=0,"",INDEX(table_options[Component Options],MATCH(1,(table_options[Sector]=$A51)*(table_options[Supply]=$C51)*(table_options[Component]=O$17)*(table_options[Default?]=TRUE),0)))</f>
        <v>Ag Distribution</v>
      </c>
      <c r="P51" s="140" t="str">
        <f>IF(OR(LEN($C51)=0,O51&lt;&gt;"Urban Potable Distribution"),"",INDEX('Default Values'!$B$56:$B$65,MATCH('Historical Mix'!$B51,'Default Values'!$A$56:$A$65,0)))</f>
        <v/>
      </c>
      <c r="Q51" s="148">
        <f>IF(P51="None",0,INDEX('Default Values'!$B$72:$B$85,MATCH('Historical Mix'!O$17,'Default Values'!$A$72:$A$85,0)))</f>
        <v>0.95</v>
      </c>
      <c r="R51" s="149" cm="1">
        <f t="array" ref="R51">IF(OR(O51="None",D51=0),0,INDEX('Default EI Values'!$F$2:$F$951,_xlfn.IFNA(MATCH(1,('Default EI Values'!$A$2:$A$951=$A51)*('Default EI Values'!$B$2:$B$951=$B51)*('Default EI Values'!$C$2:$C$951=SUBSTITUTE($C51,"*",""))*('Default EI Values'!$D$2:$D$951=O$17)*('Default EI Values'!$E$2:$E$951=O51),0),_xlfn.IFNA(MATCH(1,('Default EI Values'!$A$2:$A$951=$A51)*('Default EI Values'!$B$2:$B$951="Any")*('Default EI Values'!$C$2:$C$951=$C51)*('Default EI Values'!$D$2:$D$951=O$17)*('Default EI Values'!$E$2:$E$951=O51),0),MATCH(1,('Default EI Values'!$B$2:$B$951="Any")*('Default EI Values'!$C$2:$C$951=$C51)*('Default EI Values'!$D$2:$D$951=O$17)*('Default EI Values'!$E$2:$E$951=$O51&amp;" - "&amp;$P51),0)))))</f>
        <v>0</v>
      </c>
      <c r="S51" s="204"/>
      <c r="T51" s="204"/>
      <c r="U51" s="140" t="str" cm="1">
        <f t="array" ref="U51">IF(LEN($B51)=0,"",INDEX(table_options[Component Options],MATCH(1,(table_options[Sector]=$A51)*(table_options[Supply]=$C51)*(table_options[Component]=U$17)*(table_options[Default?]=TRUE),0)))</f>
        <v>None</v>
      </c>
      <c r="V51" s="148">
        <f>IF(U51="None",0,INDEX('Default Values'!$B$72:$B$85,MATCH('Historical Mix'!U$17,'Default Values'!$A$72:$A$85,0)))</f>
        <v>0</v>
      </c>
      <c r="W51" s="149" cm="1">
        <f t="array" ref="W51">IF(OR(U51="None",D51=0),0,INDEX('Default EI Values'!$F$2:$F$951,_xlfn.IFNA(MATCH(1,('Default EI Values'!$A$2:$A$951=$A51)*('Default EI Values'!$B$2:$B$951=$B51)*('Default EI Values'!$C$2:$C$951=SUBSTITUTE($C51,"*",""))*('Default EI Values'!$D$2:$D$951=U$17)*('Default EI Values'!$E$2:$E$951=U51),0),MATCH(1,('Default EI Values'!$A$2:$A$951=$A51)*('Default EI Values'!$B$2:$B$951="Any")*('Default EI Values'!$C$2:$C$951=$C51)*('Default EI Values'!$D$2:$D$951=U$17)*('Default EI Values'!$E$2:$E$951=U51),0))))</f>
        <v>0</v>
      </c>
      <c r="X51" s="204"/>
      <c r="Y51" s="204"/>
      <c r="Z51" s="140" t="str" cm="1">
        <f t="array" ref="Z51">IF(LEN($B51)=0,"",INDEX(table_options[Component Options],MATCH(1,(table_options[Sector]=$A51)*(table_options[Supply]=$C51)*(table_options[Component]=Z$17)*(table_options[Default?]=TRUE),0)))</f>
        <v>None</v>
      </c>
      <c r="AA51" s="148">
        <f>IF(Z51="None",0,INDEX('Default Values'!$B$72:$B$85,MATCH('Historical Mix'!Z$17,'Default Values'!$A$72:$A$85,0)))</f>
        <v>0</v>
      </c>
      <c r="AB51" s="149" cm="1">
        <f t="array" ref="AB51">IF(OR(Z51="None",D51=0),0,INDEX('Default EI Values'!$F$2:$F$951,_xlfn.IFNA(MATCH(1,('Default EI Values'!$A$2:$A$951=$A51)*('Default EI Values'!$B$2:$B$951=$B51)*('Default EI Values'!$C$2:$C$951=SUBSTITUTE($C51,"*",""))*('Default EI Values'!$D$2:$D$951=Z$17)*('Default EI Values'!$E$2:$E$951=Z51),0),MATCH(1,('Default EI Values'!$A$2:$A$951=$A51)*('Default EI Values'!$B$2:$B$951="Any")*('Default EI Values'!$C$2:$C$951=$C51)*('Default EI Values'!$D$2:$D$951=Z$17)*('Default EI Values'!$E$2:$E$951=Z51),0))))</f>
        <v>0</v>
      </c>
      <c r="AC51" s="204"/>
      <c r="AD51" s="204"/>
    </row>
    <row r="52" spans="1:30" x14ac:dyDescent="0.25">
      <c r="A52" s="140" t="s">
        <v>11</v>
      </c>
      <c r="B52" s="140" t="s">
        <v>23</v>
      </c>
      <c r="C52" s="140" t="s">
        <v>36</v>
      </c>
      <c r="D52" s="147">
        <f t="shared" si="7"/>
        <v>0.20267077242031126</v>
      </c>
      <c r="E52" s="140" t="str" cm="1">
        <f t="array" ref="E52">IF(LEN($B52)=0,"",INDEX(table_options[Component Options],MATCH(1,(table_options[Sector]=$A52)*(table_options[Supply]=$C52)*(table_options[Component]=E$17)*(table_options[Default?]=TRUE),0)))</f>
        <v>Groundwater pumping</v>
      </c>
      <c r="F52" s="148">
        <f>IF(E52="None",0,INDEX('Default Values'!$B$72:$B$85,MATCH('Historical Mix'!$C52,'Default Values'!$A$72:$A$85,0)))</f>
        <v>0.59</v>
      </c>
      <c r="G52" s="149" cm="1">
        <f t="array" ref="G52">IF(OR(E52="None",D52=0),0,_xlfn.IFNA(INDEX('Default EI Values'!$F$2:$F$951,_xlfn.IFNA(MATCH(1,('Default EI Values'!$A$2:$A$951=$A52)*('Default EI Values'!$B$2:$B$951=$B52)*('Default EI Values'!$C$2:$C$951=SUBSTITUTE($C52,"*",""))*('Default EI Values'!$D$2:$D$951=E$17)*('Default EI Values'!$E$2:$E$951=E52),0),MATCH(1,('Default EI Values'!$A$2:$A$951=$A52)*('Default EI Values'!$B$2:$B$951="Any")*('Default EI Values'!$C$2:$C$951=$C52)*('Default EI Values'!$D$2:$D$951=E$17)*('Default EI Values'!$E$2:$E$951=E52),0))),0))</f>
        <v>490.77420599999999</v>
      </c>
      <c r="H52" s="204"/>
      <c r="I52" s="204"/>
      <c r="J52" s="140" t="str" cm="1">
        <f t="array" ref="J52">IF(LEN($B52)=0,"",INDEX(table_options[Component Options],MATCH(1,(table_options[Sector]=$A52)*(table_options[Supply]=$C52)*(table_options[Component]=J$17)*(table_options[Default?]=TRUE),0)))</f>
        <v>None</v>
      </c>
      <c r="K52" s="148">
        <f>IF(J52="None",0,INDEX('Default Values'!$B$72:$B$85,MATCH('Historical Mix'!J$17,'Default Values'!$A$72:$A$85,0)))</f>
        <v>0</v>
      </c>
      <c r="L52" s="149" cm="1">
        <f t="array" ref="L52">IF(OR(J52="None",D52=0),0,INDEX('Default EI Values'!$F$2:$F$951,_xlfn.IFNA(MATCH(1,('Default EI Values'!$A$2:$A$951=$A52)*('Default EI Values'!$B$2:$B$951=$B52)*('Default EI Values'!$C$2:$C$951=SUBSTITUTE($C52,"*",""))*('Default EI Values'!$D$2:$D$951=J$17)*('Default EI Values'!$E$2:$E$951=J52),0),MATCH(1,('Default EI Values'!$A$2:$A$951=$A52)*('Default EI Values'!$B$2:$B$951="Any")*('Default EI Values'!$C$2:$C$951=$C52)*('Default EI Values'!$D$2:$D$951=J$17)*('Default EI Values'!$E$2:$E$951=J52),0))))</f>
        <v>0</v>
      </c>
      <c r="M52" s="204"/>
      <c r="N52" s="204"/>
      <c r="O52" s="140" t="str" cm="1">
        <f t="array" ref="O52">IF(LEN($B52)=0,"",INDEX(table_options[Component Options],MATCH(1,(table_options[Sector]=$A52)*(table_options[Supply]=$C52)*(table_options[Component]=O$17)*(table_options[Default?]=TRUE),0)))</f>
        <v>Ag Distribution</v>
      </c>
      <c r="P52" s="140" t="str">
        <f>IF(OR(LEN($C52)=0,O52&lt;&gt;"Urban Potable Distribution"),"",INDEX('Default Values'!$B$56:$B$65,MATCH('Historical Mix'!$B52,'Default Values'!$A$56:$A$65,0)))</f>
        <v/>
      </c>
      <c r="Q52" s="148">
        <f>IF(P52="None",0,INDEX('Default Values'!$B$72:$B$85,MATCH('Historical Mix'!O$17,'Default Values'!$A$72:$A$85,0)))</f>
        <v>0.95</v>
      </c>
      <c r="R52" s="149" cm="1">
        <f t="array" ref="R52">IF(OR(O52="None",D52=0),0,INDEX('Default EI Values'!$F$2:$F$951,_xlfn.IFNA(MATCH(1,('Default EI Values'!$A$2:$A$951=$A52)*('Default EI Values'!$B$2:$B$951=$B52)*('Default EI Values'!$C$2:$C$951=SUBSTITUTE($C52,"*",""))*('Default EI Values'!$D$2:$D$951=O$17)*('Default EI Values'!$E$2:$E$951=O52),0),_xlfn.IFNA(MATCH(1,('Default EI Values'!$A$2:$A$951=$A52)*('Default EI Values'!$B$2:$B$951="Any")*('Default EI Values'!$C$2:$C$951=$C52)*('Default EI Values'!$D$2:$D$951=O$17)*('Default EI Values'!$E$2:$E$951=O52),0),MATCH(1,('Default EI Values'!$B$2:$B$951="Any")*('Default EI Values'!$C$2:$C$951=$C52)*('Default EI Values'!$D$2:$D$951=O$17)*('Default EI Values'!$E$2:$E$951=$O52&amp;" - "&amp;$P52),0)))))</f>
        <v>143.86321650000002</v>
      </c>
      <c r="S52" s="204"/>
      <c r="T52" s="204"/>
      <c r="U52" s="140" t="str" cm="1">
        <f t="array" ref="U52">IF(LEN($B52)=0,"",INDEX(table_options[Component Options],MATCH(1,(table_options[Sector]=$A52)*(table_options[Supply]=$C52)*(table_options[Component]=U$17)*(table_options[Default?]=TRUE),0)))</f>
        <v>None</v>
      </c>
      <c r="V52" s="148">
        <f>IF(U52="None",0,INDEX('Default Values'!$B$72:$B$85,MATCH('Historical Mix'!U$17,'Default Values'!$A$72:$A$85,0)))</f>
        <v>0</v>
      </c>
      <c r="W52" s="149" cm="1">
        <f t="array" ref="W52">IF(OR(U52="None",D52=0),0,INDEX('Default EI Values'!$F$2:$F$951,_xlfn.IFNA(MATCH(1,('Default EI Values'!$A$2:$A$951=$A52)*('Default EI Values'!$B$2:$B$951=$B52)*('Default EI Values'!$C$2:$C$951=SUBSTITUTE($C52,"*",""))*('Default EI Values'!$D$2:$D$951=U$17)*('Default EI Values'!$E$2:$E$951=U52),0),MATCH(1,('Default EI Values'!$A$2:$A$951=$A52)*('Default EI Values'!$B$2:$B$951="Any")*('Default EI Values'!$C$2:$C$951=$C52)*('Default EI Values'!$D$2:$D$951=U$17)*('Default EI Values'!$E$2:$E$951=U52),0))))</f>
        <v>0</v>
      </c>
      <c r="X52" s="204"/>
      <c r="Y52" s="204"/>
      <c r="Z52" s="140" t="str" cm="1">
        <f t="array" ref="Z52">IF(LEN($B52)=0,"",INDEX(table_options[Component Options],MATCH(1,(table_options[Sector]=$A52)*(table_options[Supply]=$C52)*(table_options[Component]=Z$17)*(table_options[Default?]=TRUE),0)))</f>
        <v>None</v>
      </c>
      <c r="AA52" s="148">
        <f>IF(Z52="None",0,INDEX('Default Values'!$B$72:$B$85,MATCH('Historical Mix'!Z$17,'Default Values'!$A$72:$A$85,0)))</f>
        <v>0</v>
      </c>
      <c r="AB52" s="149" cm="1">
        <f t="array" ref="AB52">IF(OR(Z52="None",D52=0),0,INDEX('Default EI Values'!$F$2:$F$951,_xlfn.IFNA(MATCH(1,('Default EI Values'!$A$2:$A$951=$A52)*('Default EI Values'!$B$2:$B$951=$B52)*('Default EI Values'!$C$2:$C$951=SUBSTITUTE($C52,"*",""))*('Default EI Values'!$D$2:$D$951=Z$17)*('Default EI Values'!$E$2:$E$951=Z52),0),MATCH(1,('Default EI Values'!$A$2:$A$951=$A52)*('Default EI Values'!$B$2:$B$951="Any")*('Default EI Values'!$C$2:$C$951=$C52)*('Default EI Values'!$D$2:$D$951=Z$17)*('Default EI Values'!$E$2:$E$951=Z52),0))))</f>
        <v>0</v>
      </c>
      <c r="AC52" s="204"/>
      <c r="AD52" s="204"/>
    </row>
    <row r="53" spans="1:30" x14ac:dyDescent="0.25">
      <c r="A53" s="140" t="s">
        <v>11</v>
      </c>
      <c r="B53" s="140" t="s">
        <v>23</v>
      </c>
      <c r="C53" s="140" t="s">
        <v>189</v>
      </c>
      <c r="D53" s="147">
        <f t="shared" si="7"/>
        <v>0.21076540800926841</v>
      </c>
      <c r="E53" s="140" t="str" cm="1">
        <f t="array" ref="E53">IF(LEN($B53)=0,"",INDEX(table_options[Component Options],MATCH(1,(table_options[Sector]=$A53)*(table_options[Supply]=$C53)*(table_options[Component]=E$17)*(table_options[Default?]=TRUE),0)))</f>
        <v>Local Surface Water</v>
      </c>
      <c r="F53" s="148">
        <f>IF(E53="None",0,INDEX('Default Values'!$B$72:$B$85,MATCH('Historical Mix'!$C53,'Default Values'!$A$72:$A$85,0)))</f>
        <v>0.27</v>
      </c>
      <c r="G53" s="149" cm="1">
        <f t="array" ref="G53">IF(OR(E53="None",D53=0),0,_xlfn.IFNA(INDEX('Default EI Values'!$F$2:$F$951,_xlfn.IFNA(MATCH(1,('Default EI Values'!$A$2:$A$951=$A53)*('Default EI Values'!$B$2:$B$951=$B53)*('Default EI Values'!$C$2:$C$951=SUBSTITUTE($C53,"*",""))*('Default EI Values'!$D$2:$D$951=E$17)*('Default EI Values'!$E$2:$E$951=E53),0),MATCH(1,('Default EI Values'!$A$2:$A$951=$A53)*('Default EI Values'!$B$2:$B$951="Any")*('Default EI Values'!$C$2:$C$951=$C53)*('Default EI Values'!$D$2:$D$951=E$17)*('Default EI Values'!$E$2:$E$951=E53),0))),0))</f>
        <v>88.91037350000002</v>
      </c>
      <c r="H53" s="204"/>
      <c r="I53" s="204"/>
      <c r="J53" s="140" t="str" cm="1">
        <f t="array" ref="J53">IF(LEN($B53)=0,"",INDEX(table_options[Component Options],MATCH(1,(table_options[Sector]=$A53)*(table_options[Supply]=$C53)*(table_options[Component]=J$17)*(table_options[Default?]=TRUE),0)))</f>
        <v>None</v>
      </c>
      <c r="K53" s="148">
        <f>IF(J53="None",0,INDEX('Default Values'!$B$72:$B$85,MATCH('Historical Mix'!J$17,'Default Values'!$A$72:$A$85,0)))</f>
        <v>0</v>
      </c>
      <c r="L53" s="149" cm="1">
        <f t="array" ref="L53">IF(OR(J53="None",D53=0),0,INDEX('Default EI Values'!$F$2:$F$951,_xlfn.IFNA(MATCH(1,('Default EI Values'!$A$2:$A$951=$A53)*('Default EI Values'!$B$2:$B$951=$B53)*('Default EI Values'!$C$2:$C$951=SUBSTITUTE($C53,"*",""))*('Default EI Values'!$D$2:$D$951=J$17)*('Default EI Values'!$E$2:$E$951=J53),0),MATCH(1,('Default EI Values'!$A$2:$A$951=$A53)*('Default EI Values'!$B$2:$B$951="Any")*('Default EI Values'!$C$2:$C$951=$C53)*('Default EI Values'!$D$2:$D$951=J$17)*('Default EI Values'!$E$2:$E$951=J53),0))))</f>
        <v>0</v>
      </c>
      <c r="M53" s="204"/>
      <c r="N53" s="204"/>
      <c r="O53" s="140" t="str" cm="1">
        <f t="array" ref="O53">IF(LEN($B53)=0,"",INDEX(table_options[Component Options],MATCH(1,(table_options[Sector]=$A53)*(table_options[Supply]=$C53)*(table_options[Component]=O$17)*(table_options[Default?]=TRUE),0)))</f>
        <v>Ag Distribution</v>
      </c>
      <c r="P53" s="140" t="str">
        <f>IF(OR(LEN($C53)=0,O53&lt;&gt;"Urban Potable Distribution"),"",INDEX('Default Values'!$B$56:$B$65,MATCH('Historical Mix'!$B53,'Default Values'!$A$56:$A$65,0)))</f>
        <v/>
      </c>
      <c r="Q53" s="148">
        <f>IF(P53="None",0,INDEX('Default Values'!$B$72:$B$85,MATCH('Historical Mix'!O$17,'Default Values'!$A$72:$A$85,0)))</f>
        <v>0.95</v>
      </c>
      <c r="R53" s="149" cm="1">
        <f t="array" ref="R53">IF(OR(O53="None",D53=0),0,INDEX('Default EI Values'!$F$2:$F$951,_xlfn.IFNA(MATCH(1,('Default EI Values'!$A$2:$A$951=$A53)*('Default EI Values'!$B$2:$B$951=$B53)*('Default EI Values'!$C$2:$C$951=SUBSTITUTE($C53,"*",""))*('Default EI Values'!$D$2:$D$951=O$17)*('Default EI Values'!$E$2:$E$951=O53),0),_xlfn.IFNA(MATCH(1,('Default EI Values'!$A$2:$A$951=$A53)*('Default EI Values'!$B$2:$B$951="Any")*('Default EI Values'!$C$2:$C$951=$C53)*('Default EI Values'!$D$2:$D$951=O$17)*('Default EI Values'!$E$2:$E$951=O53),0),MATCH(1,('Default EI Values'!$B$2:$B$951="Any")*('Default EI Values'!$C$2:$C$951=$C53)*('Default EI Values'!$D$2:$D$951=O$17)*('Default EI Values'!$E$2:$E$951=$O53&amp;" - "&amp;$P53),0)))))</f>
        <v>143.86321650000002</v>
      </c>
      <c r="S53" s="204"/>
      <c r="T53" s="204"/>
      <c r="U53" s="140" t="str" cm="1">
        <f t="array" ref="U53">IF(LEN($B53)=0,"",INDEX(table_options[Component Options],MATCH(1,(table_options[Sector]=$A53)*(table_options[Supply]=$C53)*(table_options[Component]=U$17)*(table_options[Default?]=TRUE),0)))</f>
        <v>None</v>
      </c>
      <c r="V53" s="148">
        <f>IF(U53="None",0,INDEX('Default Values'!$B$72:$B$85,MATCH('Historical Mix'!U$17,'Default Values'!$A$72:$A$85,0)))</f>
        <v>0</v>
      </c>
      <c r="W53" s="149" cm="1">
        <f t="array" ref="W53">IF(OR(U53="None",D53=0),0,INDEX('Default EI Values'!$F$2:$F$951,_xlfn.IFNA(MATCH(1,('Default EI Values'!$A$2:$A$951=$A53)*('Default EI Values'!$B$2:$B$951=$B53)*('Default EI Values'!$C$2:$C$951=SUBSTITUTE($C53,"*",""))*('Default EI Values'!$D$2:$D$951=U$17)*('Default EI Values'!$E$2:$E$951=U53),0),MATCH(1,('Default EI Values'!$A$2:$A$951=$A53)*('Default EI Values'!$B$2:$B$951="Any")*('Default EI Values'!$C$2:$C$951=$C53)*('Default EI Values'!$D$2:$D$951=U$17)*('Default EI Values'!$E$2:$E$951=U53),0))))</f>
        <v>0</v>
      </c>
      <c r="X53" s="204"/>
      <c r="Y53" s="204"/>
      <c r="Z53" s="140" t="str" cm="1">
        <f t="array" ref="Z53">IF(LEN($B53)=0,"",INDEX(table_options[Component Options],MATCH(1,(table_options[Sector]=$A53)*(table_options[Supply]=$C53)*(table_options[Component]=Z$17)*(table_options[Default?]=TRUE),0)))</f>
        <v>None</v>
      </c>
      <c r="AA53" s="148">
        <f>IF(Z53="None",0,INDEX('Default Values'!$B$72:$B$85,MATCH('Historical Mix'!Z$17,'Default Values'!$A$72:$A$85,0)))</f>
        <v>0</v>
      </c>
      <c r="AB53" s="149" cm="1">
        <f t="array" ref="AB53">IF(OR(Z53="None",D53=0),0,INDEX('Default EI Values'!$F$2:$F$951,_xlfn.IFNA(MATCH(1,('Default EI Values'!$A$2:$A$951=$A53)*('Default EI Values'!$B$2:$B$951=$B53)*('Default EI Values'!$C$2:$C$951=SUBSTITUTE($C53,"*",""))*('Default EI Values'!$D$2:$D$951=Z$17)*('Default EI Values'!$E$2:$E$951=Z53),0),MATCH(1,('Default EI Values'!$A$2:$A$951=$A53)*('Default EI Values'!$B$2:$B$951="Any")*('Default EI Values'!$C$2:$C$951=$C53)*('Default EI Values'!$D$2:$D$951=Z$17)*('Default EI Values'!$E$2:$E$951=Z53),0))))</f>
        <v>0</v>
      </c>
      <c r="AC53" s="204"/>
      <c r="AD53" s="204"/>
    </row>
    <row r="54" spans="1:30" x14ac:dyDescent="0.25">
      <c r="A54" s="140" t="s">
        <v>11</v>
      </c>
      <c r="B54" s="140" t="s">
        <v>23</v>
      </c>
      <c r="C54" s="140" t="s">
        <v>188</v>
      </c>
      <c r="D54" s="147">
        <f t="shared" si="7"/>
        <v>0.35715483467735792</v>
      </c>
      <c r="E54" s="140" t="str" cm="1">
        <f t="array" ref="E54">IF(LEN($B54)=0,"",INDEX(table_options[Component Options],MATCH(1,(table_options[Sector]=$A54)*(table_options[Supply]=$C54)*(table_options[Component]=E$17)*(table_options[Default?]=TRUE),0)))</f>
        <v>Local Imported Deliveries</v>
      </c>
      <c r="F54" s="148">
        <f>IF(E54="None",0,INDEX('Default Values'!$B$72:$B$85,MATCH('Historical Mix'!$C54,'Default Values'!$A$72:$A$85,0)))</f>
        <v>0.27</v>
      </c>
      <c r="G54" s="149" cm="1">
        <f t="array" ref="G54">IF(OR(E54="None",D54=0),0,_xlfn.IFNA(INDEX('Default EI Values'!$F$2:$F$951,_xlfn.IFNA(MATCH(1,('Default EI Values'!$A$2:$A$951=$A54)*('Default EI Values'!$B$2:$B$951=$B54)*('Default EI Values'!$C$2:$C$951=SUBSTITUTE($C54,"*",""))*('Default EI Values'!$D$2:$D$951=E$17)*('Default EI Values'!$E$2:$E$951=E54),0),MATCH(1,('Default EI Values'!$A$2:$A$951=$A54)*('Default EI Values'!$B$2:$B$951="Any")*('Default EI Values'!$C$2:$C$951=$C54)*('Default EI Values'!$D$2:$D$951=E$17)*('Default EI Values'!$E$2:$E$951=E54),0))),0))</f>
        <v>112.342904</v>
      </c>
      <c r="H54" s="204"/>
      <c r="I54" s="204"/>
      <c r="J54" s="140" t="str" cm="1">
        <f t="array" ref="J54">IF(LEN($B54)=0,"",INDEX(table_options[Component Options],MATCH(1,(table_options[Sector]=$A54)*(table_options[Supply]=$C54)*(table_options[Component]=J$17)*(table_options[Default?]=TRUE),0)))</f>
        <v>None</v>
      </c>
      <c r="K54" s="148">
        <f>IF(J54="None",0,INDEX('Default Values'!$B$72:$B$85,MATCH('Historical Mix'!J$17,'Default Values'!$A$72:$A$85,0)))</f>
        <v>0</v>
      </c>
      <c r="L54" s="149" cm="1">
        <f t="array" ref="L54">IF(OR(J54="None",D54=0),0,INDEX('Default EI Values'!$F$2:$F$951,_xlfn.IFNA(MATCH(1,('Default EI Values'!$A$2:$A$951=$A54)*('Default EI Values'!$B$2:$B$951=$B54)*('Default EI Values'!$C$2:$C$951=SUBSTITUTE($C54,"*",""))*('Default EI Values'!$D$2:$D$951=J$17)*('Default EI Values'!$E$2:$E$951=J54),0),MATCH(1,('Default EI Values'!$A$2:$A$951=$A54)*('Default EI Values'!$B$2:$B$951="Any")*('Default EI Values'!$C$2:$C$951=$C54)*('Default EI Values'!$D$2:$D$951=J$17)*('Default EI Values'!$E$2:$E$951=J54),0))))</f>
        <v>0</v>
      </c>
      <c r="M54" s="204"/>
      <c r="N54" s="204"/>
      <c r="O54" s="140" t="str" cm="1">
        <f t="array" ref="O54">IF(LEN($B54)=0,"",INDEX(table_options[Component Options],MATCH(1,(table_options[Sector]=$A54)*(table_options[Supply]=$C54)*(table_options[Component]=O$17)*(table_options[Default?]=TRUE),0)))</f>
        <v>Ag Distribution</v>
      </c>
      <c r="P54" s="140" t="str">
        <f>IF(OR(LEN($C54)=0,O54&lt;&gt;"Urban Potable Distribution"),"",INDEX('Default Values'!$B$56:$B$65,MATCH('Historical Mix'!$B54,'Default Values'!$A$56:$A$65,0)))</f>
        <v/>
      </c>
      <c r="Q54" s="148">
        <f>IF(P54="None",0,INDEX('Default Values'!$B$72:$B$85,MATCH('Historical Mix'!O$17,'Default Values'!$A$72:$A$85,0)))</f>
        <v>0.95</v>
      </c>
      <c r="R54" s="149" cm="1">
        <f t="array" ref="R54">IF(OR(O54="None",D54=0),0,INDEX('Default EI Values'!$F$2:$F$951,_xlfn.IFNA(MATCH(1,('Default EI Values'!$A$2:$A$951=$A54)*('Default EI Values'!$B$2:$B$951=$B54)*('Default EI Values'!$C$2:$C$951=SUBSTITUTE($C54,"*",""))*('Default EI Values'!$D$2:$D$951=O$17)*('Default EI Values'!$E$2:$E$951=O54),0),_xlfn.IFNA(MATCH(1,('Default EI Values'!$A$2:$A$951=$A54)*('Default EI Values'!$B$2:$B$951="Any")*('Default EI Values'!$C$2:$C$951=$C54)*('Default EI Values'!$D$2:$D$951=O$17)*('Default EI Values'!$E$2:$E$951=O54),0),MATCH(1,('Default EI Values'!$B$2:$B$951="Any")*('Default EI Values'!$C$2:$C$951=$C54)*('Default EI Values'!$D$2:$D$951=O$17)*('Default EI Values'!$E$2:$E$951=$O54&amp;" - "&amp;$P54),0)))))</f>
        <v>143.86321650000002</v>
      </c>
      <c r="S54" s="204"/>
      <c r="T54" s="204"/>
      <c r="U54" s="140" t="str" cm="1">
        <f t="array" ref="U54">IF(LEN($B54)=0,"",INDEX(table_options[Component Options],MATCH(1,(table_options[Sector]=$A54)*(table_options[Supply]=$C54)*(table_options[Component]=U$17)*(table_options[Default?]=TRUE),0)))</f>
        <v>None</v>
      </c>
      <c r="V54" s="148">
        <f>IF(U54="None",0,INDEX('Default Values'!$B$72:$B$85,MATCH('Historical Mix'!U$17,'Default Values'!$A$72:$A$85,0)))</f>
        <v>0</v>
      </c>
      <c r="W54" s="149" cm="1">
        <f t="array" ref="W54">IF(OR(U54="None",D54=0),0,INDEX('Default EI Values'!$F$2:$F$951,_xlfn.IFNA(MATCH(1,('Default EI Values'!$A$2:$A$951=$A54)*('Default EI Values'!$B$2:$B$951=$B54)*('Default EI Values'!$C$2:$C$951=SUBSTITUTE($C54,"*",""))*('Default EI Values'!$D$2:$D$951=U$17)*('Default EI Values'!$E$2:$E$951=U54),0),MATCH(1,('Default EI Values'!$A$2:$A$951=$A54)*('Default EI Values'!$B$2:$B$951="Any")*('Default EI Values'!$C$2:$C$951=$C54)*('Default EI Values'!$D$2:$D$951=U$17)*('Default EI Values'!$E$2:$E$951=U54),0))))</f>
        <v>0</v>
      </c>
      <c r="X54" s="204"/>
      <c r="Y54" s="204"/>
      <c r="Z54" s="140" t="str" cm="1">
        <f t="array" ref="Z54">IF(LEN($B54)=0,"",INDEX(table_options[Component Options],MATCH(1,(table_options[Sector]=$A54)*(table_options[Supply]=$C54)*(table_options[Component]=Z$17)*(table_options[Default?]=TRUE),0)))</f>
        <v>None</v>
      </c>
      <c r="AA54" s="148">
        <f>IF(Z54="None",0,INDEX('Default Values'!$B$72:$B$85,MATCH('Historical Mix'!Z$17,'Default Values'!$A$72:$A$85,0)))</f>
        <v>0</v>
      </c>
      <c r="AB54" s="149" cm="1">
        <f t="array" ref="AB54">IF(OR(Z54="None",D54=0),0,INDEX('Default EI Values'!$F$2:$F$951,_xlfn.IFNA(MATCH(1,('Default EI Values'!$A$2:$A$951=$A54)*('Default EI Values'!$B$2:$B$951=$B54)*('Default EI Values'!$C$2:$C$951=SUBSTITUTE($C54,"*",""))*('Default EI Values'!$D$2:$D$951=Z$17)*('Default EI Values'!$E$2:$E$951=Z54),0),MATCH(1,('Default EI Values'!$A$2:$A$951=$A54)*('Default EI Values'!$B$2:$B$951="Any")*('Default EI Values'!$C$2:$C$951=$C54)*('Default EI Values'!$D$2:$D$951=Z$17)*('Default EI Values'!$E$2:$E$951=Z54),0))))</f>
        <v>0</v>
      </c>
      <c r="AC54" s="204"/>
      <c r="AD54" s="204"/>
    </row>
    <row r="55" spans="1:30" x14ac:dyDescent="0.25">
      <c r="A55" s="140" t="s">
        <v>11</v>
      </c>
      <c r="B55" s="140" t="s">
        <v>23</v>
      </c>
      <c r="C55" s="140" t="s">
        <v>19</v>
      </c>
      <c r="D55" s="147">
        <f t="shared" si="7"/>
        <v>0</v>
      </c>
      <c r="E55" s="140" t="str" cm="1">
        <f t="array" ref="E55">IF(LEN($B55)=0,"",INDEX(table_options[Component Options],MATCH(1,(table_options[Sector]=$A55)*(table_options[Supply]=$C55)*(table_options[Component]=E$17)*(table_options[Default?]=TRUE),0)))</f>
        <v>Colorado River Conveyance</v>
      </c>
      <c r="F55" s="148">
        <f>IF(E55="None",0,INDEX('Default Values'!$B$72:$B$85,MATCH('Historical Mix'!$C55,'Default Values'!$A$72:$A$85,0)))</f>
        <v>0</v>
      </c>
      <c r="G55" s="149" cm="1">
        <f t="array" ref="G55">IF(OR(E55="None",D55=0),0,_xlfn.IFNA(INDEX('Default EI Values'!$F$2:$F$951,_xlfn.IFNA(MATCH(1,('Default EI Values'!$A$2:$A$951=$A55)*('Default EI Values'!$B$2:$B$951=$B55)*('Default EI Values'!$C$2:$C$951=SUBSTITUTE($C55,"*",""))*('Default EI Values'!$D$2:$D$951=E$17)*('Default EI Values'!$E$2:$E$951=E55),0),MATCH(1,('Default EI Values'!$A$2:$A$951=$A55)*('Default EI Values'!$B$2:$B$951="Any")*('Default EI Values'!$C$2:$C$951=$C55)*('Default EI Values'!$D$2:$D$951=E$17)*('Default EI Values'!$E$2:$E$951=E55),0))),0))</f>
        <v>0</v>
      </c>
      <c r="H55" s="204"/>
      <c r="I55" s="204"/>
      <c r="J55" s="140" t="str" cm="1">
        <f t="array" ref="J55">IF(LEN($B55)=0,"",INDEX(table_options[Component Options],MATCH(1,(table_options[Sector]=$A55)*(table_options[Supply]=$C55)*(table_options[Component]=J$17)*(table_options[Default?]=TRUE),0)))</f>
        <v>None</v>
      </c>
      <c r="K55" s="148">
        <f>IF(J55="None",0,INDEX('Default Values'!$B$72:$B$85,MATCH('Historical Mix'!J$17,'Default Values'!$A$72:$A$85,0)))</f>
        <v>0</v>
      </c>
      <c r="L55" s="149" cm="1">
        <f t="array" ref="L55">IF(OR(J55="None",D55=0),0,INDEX('Default EI Values'!$F$2:$F$951,_xlfn.IFNA(MATCH(1,('Default EI Values'!$A$2:$A$951=$A55)*('Default EI Values'!$B$2:$B$951=$B55)*('Default EI Values'!$C$2:$C$951=SUBSTITUTE($C55,"*",""))*('Default EI Values'!$D$2:$D$951=J$17)*('Default EI Values'!$E$2:$E$951=J55),0),MATCH(1,('Default EI Values'!$A$2:$A$951=$A55)*('Default EI Values'!$B$2:$B$951="Any")*('Default EI Values'!$C$2:$C$951=$C55)*('Default EI Values'!$D$2:$D$951=J$17)*('Default EI Values'!$E$2:$E$951=J55),0))))</f>
        <v>0</v>
      </c>
      <c r="M55" s="204"/>
      <c r="N55" s="204"/>
      <c r="O55" s="140" t="str" cm="1">
        <f t="array" ref="O55">IF(LEN($B55)=0,"",INDEX(table_options[Component Options],MATCH(1,(table_options[Sector]=$A55)*(table_options[Supply]=$C55)*(table_options[Component]=O$17)*(table_options[Default?]=TRUE),0)))</f>
        <v>Ag Distribution</v>
      </c>
      <c r="P55" s="140" t="str">
        <f>IF(OR(LEN($C55)=0,O55&lt;&gt;"Urban Potable Distribution"),"",INDEX('Default Values'!$B$56:$B$65,MATCH('Historical Mix'!$B55,'Default Values'!$A$56:$A$65,0)))</f>
        <v/>
      </c>
      <c r="Q55" s="148">
        <f>IF(P55="None",0,INDEX('Default Values'!$B$72:$B$85,MATCH('Historical Mix'!O$17,'Default Values'!$A$72:$A$85,0)))</f>
        <v>0.95</v>
      </c>
      <c r="R55" s="149" cm="1">
        <f t="array" ref="R55">IF(OR(O55="None",D55=0),0,INDEX('Default EI Values'!$F$2:$F$951,_xlfn.IFNA(MATCH(1,('Default EI Values'!$A$2:$A$951=$A55)*('Default EI Values'!$B$2:$B$951=$B55)*('Default EI Values'!$C$2:$C$951=SUBSTITUTE($C55,"*",""))*('Default EI Values'!$D$2:$D$951=O$17)*('Default EI Values'!$E$2:$E$951=O55),0),_xlfn.IFNA(MATCH(1,('Default EI Values'!$A$2:$A$951=$A55)*('Default EI Values'!$B$2:$B$951="Any")*('Default EI Values'!$C$2:$C$951=$C55)*('Default EI Values'!$D$2:$D$951=O$17)*('Default EI Values'!$E$2:$E$951=O55),0),MATCH(1,('Default EI Values'!$B$2:$B$951="Any")*('Default EI Values'!$C$2:$C$951=$C55)*('Default EI Values'!$D$2:$D$951=O$17)*('Default EI Values'!$E$2:$E$951=$O55&amp;" - "&amp;$P55),0)))))</f>
        <v>0</v>
      </c>
      <c r="S55" s="204"/>
      <c r="T55" s="204"/>
      <c r="U55" s="140" t="str" cm="1">
        <f t="array" ref="U55">IF(LEN($B55)=0,"",INDEX(table_options[Component Options],MATCH(1,(table_options[Sector]=$A55)*(table_options[Supply]=$C55)*(table_options[Component]=U$17)*(table_options[Default?]=TRUE),0)))</f>
        <v>None</v>
      </c>
      <c r="V55" s="148">
        <f>IF(U55="None",0,INDEX('Default Values'!$B$72:$B$85,MATCH('Historical Mix'!U$17,'Default Values'!$A$72:$A$85,0)))</f>
        <v>0</v>
      </c>
      <c r="W55" s="149" cm="1">
        <f t="array" ref="W55">IF(OR(U55="None",D55=0),0,INDEX('Default EI Values'!$F$2:$F$951,_xlfn.IFNA(MATCH(1,('Default EI Values'!$A$2:$A$951=$A55)*('Default EI Values'!$B$2:$B$951=$B55)*('Default EI Values'!$C$2:$C$951=SUBSTITUTE($C55,"*",""))*('Default EI Values'!$D$2:$D$951=U$17)*('Default EI Values'!$E$2:$E$951=U55),0),MATCH(1,('Default EI Values'!$A$2:$A$951=$A55)*('Default EI Values'!$B$2:$B$951="Any")*('Default EI Values'!$C$2:$C$951=$C55)*('Default EI Values'!$D$2:$D$951=U$17)*('Default EI Values'!$E$2:$E$951=U55),0))))</f>
        <v>0</v>
      </c>
      <c r="X55" s="204"/>
      <c r="Y55" s="204"/>
      <c r="Z55" s="140" t="str" cm="1">
        <f t="array" ref="Z55">IF(LEN($B55)=0,"",INDEX(table_options[Component Options],MATCH(1,(table_options[Sector]=$A55)*(table_options[Supply]=$C55)*(table_options[Component]=Z$17)*(table_options[Default?]=TRUE),0)))</f>
        <v>None</v>
      </c>
      <c r="AA55" s="148">
        <f>IF(Z55="None",0,INDEX('Default Values'!$B$72:$B$85,MATCH('Historical Mix'!Z$17,'Default Values'!$A$72:$A$85,0)))</f>
        <v>0</v>
      </c>
      <c r="AB55" s="149" cm="1">
        <f t="array" ref="AB55">IF(OR(Z55="None",D55=0),0,INDEX('Default EI Values'!$F$2:$F$951,_xlfn.IFNA(MATCH(1,('Default EI Values'!$A$2:$A$951=$A55)*('Default EI Values'!$B$2:$B$951=$B55)*('Default EI Values'!$C$2:$C$951=SUBSTITUTE($C55,"*",""))*('Default EI Values'!$D$2:$D$951=Z$17)*('Default EI Values'!$E$2:$E$951=Z55),0),MATCH(1,('Default EI Values'!$A$2:$A$951=$A55)*('Default EI Values'!$B$2:$B$951="Any")*('Default EI Values'!$C$2:$C$951=$C55)*('Default EI Values'!$D$2:$D$951=Z$17)*('Default EI Values'!$E$2:$E$951=Z55),0))))</f>
        <v>0</v>
      </c>
      <c r="AC55" s="204"/>
      <c r="AD55" s="204"/>
    </row>
    <row r="56" spans="1:30" x14ac:dyDescent="0.25">
      <c r="A56" s="140" t="s">
        <v>11</v>
      </c>
      <c r="B56" s="140" t="s">
        <v>23</v>
      </c>
      <c r="C56" s="140" t="s">
        <v>191</v>
      </c>
      <c r="D56" s="147">
        <f t="shared" si="7"/>
        <v>0.1161755514565771</v>
      </c>
      <c r="E56" s="140" t="str" cm="1">
        <f t="array" ref="E56">IF(LEN($B56)=0,"",INDEX(table_options[Component Options],MATCH(1,(table_options[Sector]=$A56)*(table_options[Supply]=$C56)*(table_options[Component]=E$17)*(table_options[Default?]=TRUE),0)))</f>
        <v>Central Valley Project Conveyance</v>
      </c>
      <c r="F56" s="148">
        <f>IF(E56="None",0,INDEX('Default Values'!$B$72:$B$85,MATCH('Historical Mix'!$C56,'Default Values'!$A$72:$A$85,0)))</f>
        <v>0</v>
      </c>
      <c r="G56" s="149" cm="1">
        <f t="array" ref="G56">IF(OR(E56="None",D56=0),0,_xlfn.IFNA(INDEX('Default EI Values'!$F$2:$F$951,_xlfn.IFNA(MATCH(1,('Default EI Values'!$A$2:$A$951=$A56)*('Default EI Values'!$B$2:$B$951=$B56)*('Default EI Values'!$C$2:$C$951=SUBSTITUTE($C56,"*",""))*('Default EI Values'!$D$2:$D$951=E$17)*('Default EI Values'!$E$2:$E$951=E56),0),MATCH(1,('Default EI Values'!$A$2:$A$951=$A56)*('Default EI Values'!$B$2:$B$951="Any")*('Default EI Values'!$C$2:$C$951=$C56)*('Default EI Values'!$D$2:$D$951=E$17)*('Default EI Values'!$E$2:$E$951=E56),0))),0))</f>
        <v>477.66666666666669</v>
      </c>
      <c r="H56" s="204"/>
      <c r="I56" s="204"/>
      <c r="J56" s="140" t="str" cm="1">
        <f t="array" ref="J56">IF(LEN($B56)=0,"",INDEX(table_options[Component Options],MATCH(1,(table_options[Sector]=$A56)*(table_options[Supply]=$C56)*(table_options[Component]=J$17)*(table_options[Default?]=TRUE),0)))</f>
        <v>None</v>
      </c>
      <c r="K56" s="148">
        <f>IF(J56="None",0,INDEX('Default Values'!$B$72:$B$85,MATCH('Historical Mix'!J$17,'Default Values'!$A$72:$A$85,0)))</f>
        <v>0</v>
      </c>
      <c r="L56" s="149" cm="1">
        <f t="array" ref="L56">IF(OR(J56="None",D56=0),0,INDEX('Default EI Values'!$F$2:$F$951,_xlfn.IFNA(MATCH(1,('Default EI Values'!$A$2:$A$951=$A56)*('Default EI Values'!$B$2:$B$951=$B56)*('Default EI Values'!$C$2:$C$951=SUBSTITUTE($C56,"*",""))*('Default EI Values'!$D$2:$D$951=J$17)*('Default EI Values'!$E$2:$E$951=J56),0),MATCH(1,('Default EI Values'!$A$2:$A$951=$A56)*('Default EI Values'!$B$2:$B$951="Any")*('Default EI Values'!$C$2:$C$951=$C56)*('Default EI Values'!$D$2:$D$951=J$17)*('Default EI Values'!$E$2:$E$951=J56),0))))</f>
        <v>0</v>
      </c>
      <c r="M56" s="204"/>
      <c r="N56" s="204"/>
      <c r="O56" s="140" t="str" cm="1">
        <f t="array" ref="O56">IF(LEN($B56)=0,"",INDEX(table_options[Component Options],MATCH(1,(table_options[Sector]=$A56)*(table_options[Supply]=$C56)*(table_options[Component]=O$17)*(table_options[Default?]=TRUE),0)))</f>
        <v>Ag Distribution</v>
      </c>
      <c r="P56" s="140" t="str">
        <f>IF(OR(LEN($C56)=0,O56&lt;&gt;"Urban Potable Distribution"),"",INDEX('Default Values'!$B$56:$B$65,MATCH('Historical Mix'!$B56,'Default Values'!$A$56:$A$65,0)))</f>
        <v/>
      </c>
      <c r="Q56" s="148">
        <f>IF(P56="None",0,INDEX('Default Values'!$B$72:$B$85,MATCH('Historical Mix'!O$17,'Default Values'!$A$72:$A$85,0)))</f>
        <v>0.95</v>
      </c>
      <c r="R56" s="149" cm="1">
        <f t="array" ref="R56">IF(OR(O56="None",D56=0),0,INDEX('Default EI Values'!$F$2:$F$951,_xlfn.IFNA(MATCH(1,('Default EI Values'!$A$2:$A$951=$A56)*('Default EI Values'!$B$2:$B$951=$B56)*('Default EI Values'!$C$2:$C$951=SUBSTITUTE($C56,"*",""))*('Default EI Values'!$D$2:$D$951=O$17)*('Default EI Values'!$E$2:$E$951=O56),0),_xlfn.IFNA(MATCH(1,('Default EI Values'!$A$2:$A$951=$A56)*('Default EI Values'!$B$2:$B$951="Any")*('Default EI Values'!$C$2:$C$951=$C56)*('Default EI Values'!$D$2:$D$951=O$17)*('Default EI Values'!$E$2:$E$951=O56),0),MATCH(1,('Default EI Values'!$B$2:$B$951="Any")*('Default EI Values'!$C$2:$C$951=$C56)*('Default EI Values'!$D$2:$D$951=O$17)*('Default EI Values'!$E$2:$E$951=$O56&amp;" - "&amp;$P56),0)))))</f>
        <v>143.86321650000002</v>
      </c>
      <c r="S56" s="204"/>
      <c r="T56" s="204"/>
      <c r="U56" s="140" t="str" cm="1">
        <f t="array" ref="U56">IF(LEN($B56)=0,"",INDEX(table_options[Component Options],MATCH(1,(table_options[Sector]=$A56)*(table_options[Supply]=$C56)*(table_options[Component]=U$17)*(table_options[Default?]=TRUE),0)))</f>
        <v>None</v>
      </c>
      <c r="V56" s="148">
        <f>IF(U56="None",0,INDEX('Default Values'!$B$72:$B$85,MATCH('Historical Mix'!U$17,'Default Values'!$A$72:$A$85,0)))</f>
        <v>0</v>
      </c>
      <c r="W56" s="149" cm="1">
        <f t="array" ref="W56">IF(OR(U56="None",D56=0),0,INDEX('Default EI Values'!$F$2:$F$951,_xlfn.IFNA(MATCH(1,('Default EI Values'!$A$2:$A$951=$A56)*('Default EI Values'!$B$2:$B$951=$B56)*('Default EI Values'!$C$2:$C$951=SUBSTITUTE($C56,"*",""))*('Default EI Values'!$D$2:$D$951=U$17)*('Default EI Values'!$E$2:$E$951=U56),0),MATCH(1,('Default EI Values'!$A$2:$A$951=$A56)*('Default EI Values'!$B$2:$B$951="Any")*('Default EI Values'!$C$2:$C$951=$C56)*('Default EI Values'!$D$2:$D$951=U$17)*('Default EI Values'!$E$2:$E$951=U56),0))))</f>
        <v>0</v>
      </c>
      <c r="X56" s="204"/>
      <c r="Y56" s="204"/>
      <c r="Z56" s="140" t="str" cm="1">
        <f t="array" ref="Z56">IF(LEN($B56)=0,"",INDEX(table_options[Component Options],MATCH(1,(table_options[Sector]=$A56)*(table_options[Supply]=$C56)*(table_options[Component]=Z$17)*(table_options[Default?]=TRUE),0)))</f>
        <v>None</v>
      </c>
      <c r="AA56" s="148">
        <f>IF(Z56="None",0,INDEX('Default Values'!$B$72:$B$85,MATCH('Historical Mix'!Z$17,'Default Values'!$A$72:$A$85,0)))</f>
        <v>0</v>
      </c>
      <c r="AB56" s="149" cm="1">
        <f t="array" ref="AB56">IF(OR(Z56="None",D56=0),0,INDEX('Default EI Values'!$F$2:$F$951,_xlfn.IFNA(MATCH(1,('Default EI Values'!$A$2:$A$951=$A56)*('Default EI Values'!$B$2:$B$951=$B56)*('Default EI Values'!$C$2:$C$951=SUBSTITUTE($C56,"*",""))*('Default EI Values'!$D$2:$D$951=Z$17)*('Default EI Values'!$E$2:$E$951=Z56),0),MATCH(1,('Default EI Values'!$A$2:$A$951=$A56)*('Default EI Values'!$B$2:$B$951="Any")*('Default EI Values'!$C$2:$C$951=$C56)*('Default EI Values'!$D$2:$D$951=Z$17)*('Default EI Values'!$E$2:$E$951=Z56),0))))</f>
        <v>0</v>
      </c>
      <c r="AC56" s="204"/>
      <c r="AD56" s="204"/>
    </row>
    <row r="57" spans="1:30" x14ac:dyDescent="0.25">
      <c r="A57" s="140" t="s">
        <v>11</v>
      </c>
      <c r="B57" s="140" t="s">
        <v>23</v>
      </c>
      <c r="C57" s="140" t="s">
        <v>190</v>
      </c>
      <c r="D57" s="147">
        <f t="shared" si="7"/>
        <v>8.4132380066769305E-2</v>
      </c>
      <c r="E57" s="140" t="str" cm="1">
        <f t="array" ref="E57">IF(LEN($B57)=0,"",INDEX(table_options[Component Options],MATCH(1,(table_options[Sector]=$A57)*(table_options[Supply]=$C57)*(table_options[Component]=E$17)*(table_options[Default?]=TRUE),0)))</f>
        <v>State Water Project Conveyance</v>
      </c>
      <c r="F57" s="148">
        <f>IF(E57="None",0,INDEX('Default Values'!$B$72:$B$85,MATCH('Historical Mix'!$C57,'Default Values'!$A$72:$A$85,0)))</f>
        <v>0</v>
      </c>
      <c r="G57" s="149" cm="1">
        <f t="array" ref="G57">IF(OR(E57="None",D57=0),0,_xlfn.IFNA(INDEX('Default EI Values'!$F$2:$F$951,_xlfn.IFNA(MATCH(1,('Default EI Values'!$A$2:$A$951=$A57)*('Default EI Values'!$B$2:$B$951=$B57)*('Default EI Values'!$C$2:$C$951=SUBSTITUTE($C57,"*",""))*('Default EI Values'!$D$2:$D$951=E$17)*('Default EI Values'!$E$2:$E$951=E57),0),MATCH(1,('Default EI Values'!$A$2:$A$951=$A57)*('Default EI Values'!$B$2:$B$951="Any")*('Default EI Values'!$C$2:$C$951=$C57)*('Default EI Values'!$D$2:$D$951=E$17)*('Default EI Values'!$E$2:$E$951=E57),0))),0))</f>
        <v>1061.9276384886002</v>
      </c>
      <c r="H57" s="205"/>
      <c r="I57" s="205"/>
      <c r="J57" s="140" t="str" cm="1">
        <f t="array" ref="J57">IF(LEN($B57)=0,"",INDEX(table_options[Component Options],MATCH(1,(table_options[Sector]=$A57)*(table_options[Supply]=$C57)*(table_options[Component]=J$17)*(table_options[Default?]=TRUE),0)))</f>
        <v>None</v>
      </c>
      <c r="K57" s="148">
        <f>IF(J57="None",0,INDEX('Default Values'!$B$72:$B$85,MATCH('Historical Mix'!J$17,'Default Values'!$A$72:$A$85,0)))</f>
        <v>0</v>
      </c>
      <c r="L57" s="149" cm="1">
        <f t="array" ref="L57">IF(OR(J57="None",D57=0),0,INDEX('Default EI Values'!$F$2:$F$951,_xlfn.IFNA(MATCH(1,('Default EI Values'!$A$2:$A$951=$A57)*('Default EI Values'!$B$2:$B$951=$B57)*('Default EI Values'!$C$2:$C$951=SUBSTITUTE($C57,"*",""))*('Default EI Values'!$D$2:$D$951=J$17)*('Default EI Values'!$E$2:$E$951=J57),0),MATCH(1,('Default EI Values'!$A$2:$A$951=$A57)*('Default EI Values'!$B$2:$B$951="Any")*('Default EI Values'!$C$2:$C$951=$C57)*('Default EI Values'!$D$2:$D$951=J$17)*('Default EI Values'!$E$2:$E$951=J57),0))))</f>
        <v>0</v>
      </c>
      <c r="M57" s="205"/>
      <c r="N57" s="205"/>
      <c r="O57" s="140" t="str" cm="1">
        <f t="array" ref="O57">IF(LEN($B57)=0,"",INDEX(table_options[Component Options],MATCH(1,(table_options[Sector]=$A57)*(table_options[Supply]=$C57)*(table_options[Component]=O$17)*(table_options[Default?]=TRUE),0)))</f>
        <v>Ag Distribution</v>
      </c>
      <c r="P57" s="140" t="str">
        <f>IF(OR(LEN($C57)=0,O57&lt;&gt;"Urban Potable Distribution"),"",INDEX('Default Values'!$B$56:$B$65,MATCH('Historical Mix'!$B57,'Default Values'!$A$56:$A$65,0)))</f>
        <v/>
      </c>
      <c r="Q57" s="148">
        <f>IF(P57="None",0,INDEX('Default Values'!$B$72:$B$85,MATCH('Historical Mix'!O$17,'Default Values'!$A$72:$A$85,0)))</f>
        <v>0.95</v>
      </c>
      <c r="R57" s="149" cm="1">
        <f t="array" ref="R57">IF(OR(O57="None",D57=0),0,INDEX('Default EI Values'!$F$2:$F$951,_xlfn.IFNA(MATCH(1,('Default EI Values'!$A$2:$A$951=$A57)*('Default EI Values'!$B$2:$B$951=$B57)*('Default EI Values'!$C$2:$C$951=SUBSTITUTE($C57,"*",""))*('Default EI Values'!$D$2:$D$951=O$17)*('Default EI Values'!$E$2:$E$951=O57),0),_xlfn.IFNA(MATCH(1,('Default EI Values'!$A$2:$A$951=$A57)*('Default EI Values'!$B$2:$B$951="Any")*('Default EI Values'!$C$2:$C$951=$C57)*('Default EI Values'!$D$2:$D$951=O$17)*('Default EI Values'!$E$2:$E$951=O57),0),MATCH(1,('Default EI Values'!$B$2:$B$951="Any")*('Default EI Values'!$C$2:$C$951=$C57)*('Default EI Values'!$D$2:$D$951=O$17)*('Default EI Values'!$E$2:$E$951=$O57&amp;" - "&amp;$P57),0)))))</f>
        <v>143.86321650000002</v>
      </c>
      <c r="S57" s="205"/>
      <c r="T57" s="205"/>
      <c r="U57" s="140" t="str" cm="1">
        <f t="array" ref="U57">IF(LEN($B57)=0,"",INDEX(table_options[Component Options],MATCH(1,(table_options[Sector]=$A57)*(table_options[Supply]=$C57)*(table_options[Component]=U$17)*(table_options[Default?]=TRUE),0)))</f>
        <v>None</v>
      </c>
      <c r="V57" s="148">
        <f>IF(U57="None",0,INDEX('Default Values'!$B$72:$B$85,MATCH('Historical Mix'!U$17,'Default Values'!$A$72:$A$85,0)))</f>
        <v>0</v>
      </c>
      <c r="W57" s="149" cm="1">
        <f t="array" ref="W57">IF(OR(U57="None",D57=0),0,INDEX('Default EI Values'!$F$2:$F$951,_xlfn.IFNA(MATCH(1,('Default EI Values'!$A$2:$A$951=$A57)*('Default EI Values'!$B$2:$B$951=$B57)*('Default EI Values'!$C$2:$C$951=SUBSTITUTE($C57,"*",""))*('Default EI Values'!$D$2:$D$951=U$17)*('Default EI Values'!$E$2:$E$951=U57),0),MATCH(1,('Default EI Values'!$A$2:$A$951=$A57)*('Default EI Values'!$B$2:$B$951="Any")*('Default EI Values'!$C$2:$C$951=$C57)*('Default EI Values'!$D$2:$D$951=U$17)*('Default EI Values'!$E$2:$E$951=U57),0))))</f>
        <v>0</v>
      </c>
      <c r="X57" s="205"/>
      <c r="Y57" s="205"/>
      <c r="Z57" s="140" t="str" cm="1">
        <f t="array" ref="Z57">IF(LEN($B57)=0,"",INDEX(table_options[Component Options],MATCH(1,(table_options[Sector]=$A57)*(table_options[Supply]=$C57)*(table_options[Component]=Z$17)*(table_options[Default?]=TRUE),0)))</f>
        <v>None</v>
      </c>
      <c r="AA57" s="148">
        <f>IF(Z57="None",0,INDEX('Default Values'!$B$72:$B$85,MATCH('Historical Mix'!Z$17,'Default Values'!$A$72:$A$85,0)))</f>
        <v>0</v>
      </c>
      <c r="AB57" s="149" cm="1">
        <f t="array" ref="AB57">IF(OR(Z57="None",D57=0),0,INDEX('Default EI Values'!$F$2:$F$951,_xlfn.IFNA(MATCH(1,('Default EI Values'!$A$2:$A$951=$A57)*('Default EI Values'!$B$2:$B$951=$B57)*('Default EI Values'!$C$2:$C$951=SUBSTITUTE($C57,"*",""))*('Default EI Values'!$D$2:$D$951=Z$17)*('Default EI Values'!$E$2:$E$951=Z57),0),MATCH(1,('Default EI Values'!$A$2:$A$951=$A57)*('Default EI Values'!$B$2:$B$951="Any")*('Default EI Values'!$C$2:$C$951=$C57)*('Default EI Values'!$D$2:$D$951=Z$17)*('Default EI Values'!$E$2:$E$951=Z57),0))))</f>
        <v>0</v>
      </c>
      <c r="AC57" s="205"/>
      <c r="AD57" s="205"/>
    </row>
    <row r="58" spans="1:30" x14ac:dyDescent="0.25">
      <c r="A58" s="140" t="s">
        <v>10</v>
      </c>
      <c r="B58" s="140" t="s">
        <v>18</v>
      </c>
      <c r="C58" s="140" t="s">
        <v>45</v>
      </c>
      <c r="D58" s="147">
        <f t="shared" ref="D58:D77" si="18">INDEX($A$2:$L$12,MATCH(B58,$A$2:$A$12,0),MATCH(C58,$A$2:$L$2,0))</f>
        <v>0</v>
      </c>
      <c r="E58" s="140" t="str" cm="1">
        <f t="array" ref="E58">IF(LEN($B58)=0,"",INDEX(table_options[Component Options],MATCH(1,(table_options[Sector]=$A58)*(table_options[Supply]=$C58)*(table_options[Component]=E$17)*(table_options[Default?]=TRUE),0)))</f>
        <v>Seawater Desalination Conveyance</v>
      </c>
      <c r="F58" s="148">
        <f>IF(E58="None",0,INDEX('Default Values'!$B$72:$B$85,MATCH('Historical Mix'!$C58,'Default Values'!$A$72:$A$85,0)))</f>
        <v>0.94</v>
      </c>
      <c r="G58" s="149" cm="1">
        <f t="array" ref="G58">IF(OR(E58="None",D58=0),0,_xlfn.IFNA(INDEX('Default EI Values'!$F$2:$F$951,_xlfn.IFNA(MATCH(1,('Default EI Values'!$A$2:$A$951=$A58)*('Default EI Values'!$B$2:$B$951=$B58)*('Default EI Values'!$C$2:$C$951=SUBSTITUTE($C58,"*",""))*('Default EI Values'!$D$2:$D$951=E$17)*('Default EI Values'!$E$2:$E$951=E58),0),MATCH(1,('Default EI Values'!$A$2:$A$951=$A58)*('Default EI Values'!$B$2:$B$951="Any")*('Default EI Values'!$C$2:$C$951=$C58)*('Default EI Values'!$D$2:$D$951=E$17)*('Default EI Values'!$E$2:$E$951=E58),0))),0))</f>
        <v>0</v>
      </c>
      <c r="H58" s="203">
        <f>SUMPRODUCT($D58:$D67,G58:G67)</f>
        <v>537.0218400890418</v>
      </c>
      <c r="I58" s="203">
        <f t="shared" ref="I58" si="19">SUMPRODUCT($D58:$D67,F58:F67,G58:G67)</f>
        <v>265.31070669912725</v>
      </c>
      <c r="J58" s="140" t="str" cm="1">
        <f t="array" ref="J58">IF(LEN($B58)=0,"",INDEX(table_options[Component Options],MATCH(1,(table_options[Sector]=$A58)*(table_options[Supply]=$C58)*(table_options[Component]=J$17)*(table_options[Default?]=TRUE),0)))</f>
        <v>Seawater Desalination Treatment</v>
      </c>
      <c r="K58" s="148">
        <f>IF(J58="None",0,INDEX('Default Values'!$B$72:$B$85,MATCH('Historical Mix'!J$17,'Default Values'!$A$72:$A$85,0)))</f>
        <v>0.94</v>
      </c>
      <c r="L58" s="149" cm="1">
        <f t="array" ref="L58">IF(OR(J58="None",D58=0),0,INDEX('Default EI Values'!$F$2:$F$951,_xlfn.IFNA(MATCH(1,('Default EI Values'!$A$2:$A$951=$A58)*('Default EI Values'!$B$2:$B$951=$B58)*('Default EI Values'!$C$2:$C$951=SUBSTITUTE($C58,"*",""))*('Default EI Values'!$D$2:$D$951=J$17)*('Default EI Values'!$E$2:$E$951=J58),0),MATCH(1,('Default EI Values'!$A$2:$A$951=$A58)*('Default EI Values'!$B$2:$B$951="Any")*('Default EI Values'!$C$2:$C$951=$C58)*('Default EI Values'!$D$2:$D$951=J$17)*('Default EI Values'!$E$2:$E$951=J58),0))))</f>
        <v>0</v>
      </c>
      <c r="M58" s="203">
        <f>SUMPRODUCT($D58:$D67,L58:L67)</f>
        <v>207.48315475977302</v>
      </c>
      <c r="N58" s="203">
        <f t="shared" ref="N58" si="20">SUMPRODUCT($D58:$D67,K58:K67,L58:L67)</f>
        <v>195.03416547418664</v>
      </c>
      <c r="O58" s="140" t="str" cm="1">
        <f t="array" ref="O58">IF(LEN($B58)=0,"",INDEX(table_options[Component Options],MATCH(1,(table_options[Sector]=$A58)*(table_options[Supply]=$C58)*(table_options[Component]=O$17)*(table_options[Default?]=TRUE),0)))</f>
        <v>Urban Potable Distribution</v>
      </c>
      <c r="P58" s="140" t="str">
        <f>IF(OR(LEN($C58)=0,O58&lt;&gt;"Urban Potable Distribution"),"",INDEX('Default Values'!$B$56:$B$65,MATCH('Historical Mix'!$B58,'Default Values'!$A$56:$A$65,0)))</f>
        <v>Moderate</v>
      </c>
      <c r="Q58" s="148">
        <f>IF(P58="None",0,INDEX('Default Values'!$B$72:$B$85,MATCH('Historical Mix'!O$17,'Default Values'!$A$72:$A$85,0)))</f>
        <v>0.95</v>
      </c>
      <c r="R58" s="149" cm="1">
        <f t="array" ref="R58">IF(OR(O58="None",D58=0),0,INDEX('Default EI Values'!$F$2:$F$951,_xlfn.IFNA(MATCH(1,('Default EI Values'!$A$2:$A$951=$A58)*('Default EI Values'!$B$2:$B$951=$B58)*('Default EI Values'!$C$2:$C$951=SUBSTITUTE($C58,"*",""))*('Default EI Values'!$D$2:$D$951=O$17)*('Default EI Values'!$E$2:$E$951=O58),0),_xlfn.IFNA(MATCH(1,('Default EI Values'!$A$2:$A$951=$A58)*('Default EI Values'!$B$2:$B$951="Any")*('Default EI Values'!$C$2:$C$951=$C58)*('Default EI Values'!$D$2:$D$951=O$17)*('Default EI Values'!$E$2:$E$951=O58),0),MATCH(1,('Default EI Values'!$B$2:$B$951="Any")*('Default EI Values'!$C$2:$C$951=$C58)*('Default EI Values'!$D$2:$D$951=O$17)*('Default EI Values'!$E$2:$E$951=$O58&amp;" - "&amp;$P58),0)))))</f>
        <v>0</v>
      </c>
      <c r="S58" s="203">
        <f>SUMPRODUCT($D58:$D67,R58:R67)</f>
        <v>164.16671474919647</v>
      </c>
      <c r="T58" s="203">
        <f t="shared" ref="T58" si="21">SUMPRODUCT($D58:$D67,Q58:Q67,R58:R67)</f>
        <v>155.95837901173664</v>
      </c>
      <c r="U58" s="140" t="str" cm="1">
        <f t="array" ref="U58">IF(LEN($B58)=0,"",INDEX(table_options[Component Options],MATCH(1,(table_options[Sector]=$A58)*(table_options[Supply]=$C58)*(table_options[Component]=U$17)*(table_options[Default?]=TRUE),0)))</f>
        <v>Wastewater Collection</v>
      </c>
      <c r="V58" s="148">
        <f>IF(U58="None",0,INDEX('Default Values'!$B$72:$B$85,MATCH('Historical Mix'!U$17,'Default Values'!$A$72:$A$85,0)))</f>
        <v>0.97</v>
      </c>
      <c r="W58" s="149" cm="1">
        <f t="array" ref="W58">IF(OR(U58="None",D58=0),0,INDEX('Default EI Values'!$F$2:$F$951,_xlfn.IFNA(MATCH(1,('Default EI Values'!$A$2:$A$951=$A58)*('Default EI Values'!$B$2:$B$951=$B58)*('Default EI Values'!$C$2:$C$951=SUBSTITUTE($C58,"*",""))*('Default EI Values'!$D$2:$D$951=U$17)*('Default EI Values'!$E$2:$E$951=U58),0),MATCH(1,('Default EI Values'!$A$2:$A$951=$A58)*('Default EI Values'!$B$2:$B$951="Any")*('Default EI Values'!$C$2:$C$951=$C58)*('Default EI Values'!$D$2:$D$951=U$17)*('Default EI Values'!$E$2:$E$951=U58),0))))</f>
        <v>0</v>
      </c>
      <c r="X58" s="203">
        <f>SUMPRODUCT($D58:$D67,W58:W67)</f>
        <v>71.514913466557289</v>
      </c>
      <c r="Y58" s="203">
        <f t="shared" ref="Y58" si="22">SUMPRODUCT($D58:$D67,V58:V67,W58:W67)</f>
        <v>69.369466062560562</v>
      </c>
      <c r="Z58" s="140" t="str" cm="1">
        <f t="array" ref="Z58">IF(LEN($B58)=0,"",INDEX(table_options[Component Options],MATCH(1,(table_options[Sector]=$A58)*(table_options[Supply]=$C58)*(table_options[Component]=Z$17)*(table_options[Default?]=TRUE),0)))</f>
        <v xml:space="preserve">Wastewater Secondary Treatment </v>
      </c>
      <c r="AA58" s="148">
        <f>IF(Z58="None",0,INDEX('Default Values'!$B$72:$B$85,MATCH('Historical Mix'!Z$17,'Default Values'!$A$72:$A$85,0)))</f>
        <v>0.97</v>
      </c>
      <c r="AB58" s="149" cm="1">
        <f t="array" ref="AB58">IF(OR(Z58="None",D58=0),0,INDEX('Default EI Values'!$F$2:$F$951,_xlfn.IFNA(MATCH(1,('Default EI Values'!$A$2:$A$951=$A58)*('Default EI Values'!$B$2:$B$951=$B58)*('Default EI Values'!$C$2:$C$951=SUBSTITUTE($C58,"*",""))*('Default EI Values'!$D$2:$D$951=Z$17)*('Default EI Values'!$E$2:$E$951=Z58),0),MATCH(1,('Default EI Values'!$A$2:$A$951=$A58)*('Default EI Values'!$B$2:$B$951="Any")*('Default EI Values'!$C$2:$C$951=$C58)*('Default EI Values'!$D$2:$D$951=Z$17)*('Default EI Values'!$E$2:$E$951=Z58),0))))</f>
        <v>0</v>
      </c>
      <c r="AC58" s="203">
        <f>SUMPRODUCT($D58:$D67,AB58:AB67)</f>
        <v>654.03681355812762</v>
      </c>
      <c r="AD58" s="203">
        <f t="shared" ref="AD58" si="23">SUMPRODUCT($D58:$D67,AA58:AA67,AB58:AB67)</f>
        <v>634.41570915138379</v>
      </c>
    </row>
    <row r="59" spans="1:30" x14ac:dyDescent="0.25">
      <c r="A59" s="140" t="s">
        <v>10</v>
      </c>
      <c r="B59" s="140" t="s">
        <v>18</v>
      </c>
      <c r="C59" s="140" t="s">
        <v>51</v>
      </c>
      <c r="D59" s="147">
        <f t="shared" si="18"/>
        <v>0</v>
      </c>
      <c r="E59" s="140" t="str" cm="1">
        <f t="array" ref="E59">IF(LEN($B59)=0,"",INDEX(table_options[Component Options],MATCH(1,(table_options[Sector]=$A59)*(table_options[Supply]=$C59)*(table_options[Component]=E$17)*(table_options[Default?]=TRUE),0)))</f>
        <v>Groundwater pumping</v>
      </c>
      <c r="F59" s="148">
        <f>IF(E59="None",0,INDEX('Default Values'!$B$72:$B$85,MATCH('Historical Mix'!$C59,'Default Values'!$A$72:$A$85,0)))</f>
        <v>0.94</v>
      </c>
      <c r="G59" s="149" cm="1">
        <f t="array" ref="G59">IF(OR(E59="None",D59=0),0,_xlfn.IFNA(INDEX('Default EI Values'!$F$2:$F$951,_xlfn.IFNA(MATCH(1,('Default EI Values'!$A$2:$A$951=$A59)*('Default EI Values'!$B$2:$B$951=$B59)*('Default EI Values'!$C$2:$C$951=SUBSTITUTE($C59,"*",""))*('Default EI Values'!$D$2:$D$951=E$17)*('Default EI Values'!$E$2:$E$951=E59),0),MATCH(1,('Default EI Values'!$A$2:$A$951=$A59)*('Default EI Values'!$B$2:$B$951="Any")*('Default EI Values'!$C$2:$C$951=$C59)*('Default EI Values'!$D$2:$D$951=E$17)*('Default EI Values'!$E$2:$E$951=E59),0))),0))</f>
        <v>0</v>
      </c>
      <c r="H59" s="204"/>
      <c r="I59" s="204"/>
      <c r="J59" s="140" t="str" cm="1">
        <f t="array" ref="J59">IF(LEN($B59)=0,"",INDEX(table_options[Component Options],MATCH(1,(table_options[Sector]=$A59)*(table_options[Supply]=$C59)*(table_options[Component]=J$17)*(table_options[Default?]=TRUE),0)))</f>
        <v>Brackish Desalination Treatment</v>
      </c>
      <c r="K59" s="148">
        <f>IF(J59="None",0,INDEX('Default Values'!$B$72:$B$85,MATCH('Historical Mix'!J$17,'Default Values'!$A$72:$A$85,0)))</f>
        <v>0.94</v>
      </c>
      <c r="L59" s="149" cm="1">
        <f t="array" ref="L59">IF(OR(J59="None",D59=0),0,INDEX('Default EI Values'!$F$2:$F$951,_xlfn.IFNA(MATCH(1,('Default EI Values'!$A$2:$A$951=$A59)*('Default EI Values'!$B$2:$B$951=$B59)*('Default EI Values'!$C$2:$C$951=SUBSTITUTE($C59,"*",""))*('Default EI Values'!$D$2:$D$951=J$17)*('Default EI Values'!$E$2:$E$951=J59),0),MATCH(1,('Default EI Values'!$A$2:$A$951=$A59)*('Default EI Values'!$B$2:$B$951="Any")*('Default EI Values'!$C$2:$C$951=$C59)*('Default EI Values'!$D$2:$D$951=J$17)*('Default EI Values'!$E$2:$E$951=J59),0))))</f>
        <v>0</v>
      </c>
      <c r="M59" s="204"/>
      <c r="N59" s="204"/>
      <c r="O59" s="140" t="str" cm="1">
        <f t="array" ref="O59">IF(LEN($B59)=0,"",INDEX(table_options[Component Options],MATCH(1,(table_options[Sector]=$A59)*(table_options[Supply]=$C59)*(table_options[Component]=O$17)*(table_options[Default?]=TRUE),0)))</f>
        <v>Urban Potable Distribution</v>
      </c>
      <c r="P59" s="140" t="str">
        <f>IF(OR(LEN($C59)=0,O59&lt;&gt;"Urban Potable Distribution"),"",INDEX('Default Values'!$B$56:$B$65,MATCH('Historical Mix'!$B59,'Default Values'!$A$56:$A$65,0)))</f>
        <v>Moderate</v>
      </c>
      <c r="Q59" s="148">
        <f>IF(P59="None",0,INDEX('Default Values'!$B$72:$B$85,MATCH('Historical Mix'!O$17,'Default Values'!$A$72:$A$85,0)))</f>
        <v>0.95</v>
      </c>
      <c r="R59" s="149" cm="1">
        <f t="array" ref="R59">IF(OR(O59="None",D59=0),0,INDEX('Default EI Values'!$F$2:$F$951,_xlfn.IFNA(MATCH(1,('Default EI Values'!$A$2:$A$951=$A59)*('Default EI Values'!$B$2:$B$951=$B59)*('Default EI Values'!$C$2:$C$951=SUBSTITUTE($C59,"*",""))*('Default EI Values'!$D$2:$D$951=O$17)*('Default EI Values'!$E$2:$E$951=O59),0),_xlfn.IFNA(MATCH(1,('Default EI Values'!$A$2:$A$951=$A59)*('Default EI Values'!$B$2:$B$951="Any")*('Default EI Values'!$C$2:$C$951=$C59)*('Default EI Values'!$D$2:$D$951=O$17)*('Default EI Values'!$E$2:$E$951=O59),0),MATCH(1,('Default EI Values'!$B$2:$B$951="Any")*('Default EI Values'!$C$2:$C$951=$C59)*('Default EI Values'!$D$2:$D$951=O$17)*('Default EI Values'!$E$2:$E$951=$O59&amp;" - "&amp;$P59),0)))))</f>
        <v>0</v>
      </c>
      <c r="S59" s="204"/>
      <c r="T59" s="204"/>
      <c r="U59" s="140" t="str" cm="1">
        <f t="array" ref="U59">IF(LEN($B59)=0,"",INDEX(table_options[Component Options],MATCH(1,(table_options[Sector]=$A59)*(table_options[Supply]=$C59)*(table_options[Component]=U$17)*(table_options[Default?]=TRUE),0)))</f>
        <v>Wastewater Collection</v>
      </c>
      <c r="V59" s="148">
        <f>IF(U59="None",0,INDEX('Default Values'!$B$72:$B$85,MATCH('Historical Mix'!U$17,'Default Values'!$A$72:$A$85,0)))</f>
        <v>0.97</v>
      </c>
      <c r="W59" s="149" cm="1">
        <f t="array" ref="W59">IF(OR(U59="None",D59=0),0,INDEX('Default EI Values'!$F$2:$F$951,_xlfn.IFNA(MATCH(1,('Default EI Values'!$A$2:$A$951=$A59)*('Default EI Values'!$B$2:$B$951=$B59)*('Default EI Values'!$C$2:$C$951=SUBSTITUTE($C59,"*",""))*('Default EI Values'!$D$2:$D$951=U$17)*('Default EI Values'!$E$2:$E$951=U59),0),MATCH(1,('Default EI Values'!$A$2:$A$951=$A59)*('Default EI Values'!$B$2:$B$951="Any")*('Default EI Values'!$C$2:$C$951=$C59)*('Default EI Values'!$D$2:$D$951=U$17)*('Default EI Values'!$E$2:$E$951=U59),0))))</f>
        <v>0</v>
      </c>
      <c r="X59" s="204"/>
      <c r="Y59" s="204"/>
      <c r="Z59" s="140" t="str" cm="1">
        <f t="array" ref="Z59">IF(LEN($B59)=0,"",INDEX(table_options[Component Options],MATCH(1,(table_options[Sector]=$A59)*(table_options[Supply]=$C59)*(table_options[Component]=Z$17)*(table_options[Default?]=TRUE),0)))</f>
        <v xml:space="preserve">Wastewater Secondary Treatment </v>
      </c>
      <c r="AA59" s="148">
        <f>IF(Z59="None",0,INDEX('Default Values'!$B$72:$B$85,MATCH('Historical Mix'!Z$17,'Default Values'!$A$72:$A$85,0)))</f>
        <v>0.97</v>
      </c>
      <c r="AB59" s="149" cm="1">
        <f t="array" ref="AB59">IF(OR(Z59="None",D59=0),0,INDEX('Default EI Values'!$F$2:$F$951,_xlfn.IFNA(MATCH(1,('Default EI Values'!$A$2:$A$951=$A59)*('Default EI Values'!$B$2:$B$951=$B59)*('Default EI Values'!$C$2:$C$951=SUBSTITUTE($C59,"*",""))*('Default EI Values'!$D$2:$D$951=Z$17)*('Default EI Values'!$E$2:$E$951=Z59),0),MATCH(1,('Default EI Values'!$A$2:$A$951=$A59)*('Default EI Values'!$B$2:$B$951="Any")*('Default EI Values'!$C$2:$C$951=$C59)*('Default EI Values'!$D$2:$D$951=Z$17)*('Default EI Values'!$E$2:$E$951=Z59),0))))</f>
        <v>0</v>
      </c>
      <c r="AC59" s="204"/>
      <c r="AD59" s="204"/>
    </row>
    <row r="60" spans="1:30" x14ac:dyDescent="0.25">
      <c r="A60" s="140" t="s">
        <v>10</v>
      </c>
      <c r="B60" s="140" t="s">
        <v>18</v>
      </c>
      <c r="C60" s="140" t="s">
        <v>88</v>
      </c>
      <c r="D60" s="147">
        <f t="shared" si="18"/>
        <v>4.7000000000000002E-3</v>
      </c>
      <c r="E60" s="140" t="str" cm="1">
        <f t="array" ref="E60">IF(LEN($B60)=0,"",INDEX(table_options[Component Options],MATCH(1,(table_options[Sector]=$A60)*(table_options[Supply]=$C60)*(table_options[Component]=E$17)*(table_options[Default?]=TRUE),0)))</f>
        <v>Recycled Water (Non-Potable) Conveyance</v>
      </c>
      <c r="F60" s="148">
        <f>IF(E60="None",0,INDEX('Default Values'!$B$72:$B$85,MATCH('Historical Mix'!$C60,'Default Values'!$A$72:$A$85,0)))</f>
        <v>0.97</v>
      </c>
      <c r="G60" s="149" cm="1">
        <f t="array" ref="G60">IF(OR(E60="None",D60=0),0,_xlfn.IFNA(INDEX('Default EI Values'!$F$2:$F$951,_xlfn.IFNA(MATCH(1,('Default EI Values'!$A$2:$A$951=$A60)*('Default EI Values'!$B$2:$B$951=$B60)*('Default EI Values'!$C$2:$C$951=SUBSTITUTE($C60,"*",""))*('Default EI Values'!$D$2:$D$951=E$17)*('Default EI Values'!$E$2:$E$951=E60),0),MATCH(1,('Default EI Values'!$A$2:$A$951=$A60)*('Default EI Values'!$B$2:$B$951="Any")*('Default EI Values'!$C$2:$C$951=$C60)*('Default EI Values'!$D$2:$D$951=E$17)*('Default EI Values'!$E$2:$E$951=E60),0))),0))</f>
        <v>107.31276</v>
      </c>
      <c r="H60" s="204"/>
      <c r="I60" s="204"/>
      <c r="J60" s="140" t="str" cm="1">
        <f t="array" ref="J60">IF(LEN($B60)=0,"",INDEX(table_options[Component Options],MATCH(1,(table_options[Sector]=$A60)*(table_options[Supply]=$C60)*(table_options[Component]=J$17)*(table_options[Default?]=TRUE),0)))</f>
        <v>Recycled Water (Non-potable) Treatment</v>
      </c>
      <c r="K60" s="148">
        <f>IF(J60="None",0,INDEX('Default Values'!$B$72:$B$85,MATCH('Historical Mix'!J$17,'Default Values'!$A$72:$A$85,0)))</f>
        <v>0.94</v>
      </c>
      <c r="L60" s="149" cm="1">
        <f t="array" ref="L60">IF(OR(J60="None",D60=0),0,INDEX('Default EI Values'!$F$2:$F$951,_xlfn.IFNA(MATCH(1,('Default EI Values'!$A$2:$A$951=$A60)*('Default EI Values'!$B$2:$B$951=$B60)*('Default EI Values'!$C$2:$C$951=SUBSTITUTE($C60,"*",""))*('Default EI Values'!$D$2:$D$951=J$17)*('Default EI Values'!$E$2:$E$951=J60),0),MATCH(1,('Default EI Values'!$A$2:$A$951=$A60)*('Default EI Values'!$B$2:$B$951="Any")*('Default EI Values'!$C$2:$C$951=$C60)*('Default EI Values'!$D$2:$D$951=J$17)*('Default EI Values'!$E$2:$E$951=J60),0))))</f>
        <v>606.83150950000004</v>
      </c>
      <c r="M60" s="204"/>
      <c r="N60" s="204"/>
      <c r="O60" s="140" t="str" cm="1">
        <f t="array" ref="O60">IF(LEN($B60)=0,"",INDEX(table_options[Component Options],MATCH(1,(table_options[Sector]=$A60)*(table_options[Supply]=$C60)*(table_options[Component]=O$17)*(table_options[Default?]=TRUE),0)))</f>
        <v>Recycled Water (Non-Potable) Distribution</v>
      </c>
      <c r="P60" s="140" t="str">
        <f>IF(OR(LEN($C60)=0,O60&lt;&gt;"Urban Potable Distribution"),"",INDEX('Default Values'!$B$56:$B$65,MATCH('Historical Mix'!$B60,'Default Values'!$A$56:$A$65,0)))</f>
        <v/>
      </c>
      <c r="Q60" s="148">
        <f>IF(P60="None",0,INDEX('Default Values'!$B$72:$B$85,MATCH('Historical Mix'!O$17,'Default Values'!$A$72:$A$85,0)))</f>
        <v>0.95</v>
      </c>
      <c r="R60" s="149" cm="1">
        <f t="array" ref="R60">IF(OR(O60="None",D60=0),0,INDEX('Default EI Values'!$F$2:$F$951,_xlfn.IFNA(MATCH(1,('Default EI Values'!$A$2:$A$951=$A60)*('Default EI Values'!$B$2:$B$951=$B60)*('Default EI Values'!$C$2:$C$951=SUBSTITUTE($C60,"*",""))*('Default EI Values'!$D$2:$D$951=O$17)*('Default EI Values'!$E$2:$E$951=O60),0),_xlfn.IFNA(MATCH(1,('Default EI Values'!$A$2:$A$951=$A60)*('Default EI Values'!$B$2:$B$951="Any")*('Default EI Values'!$C$2:$C$951=$C60)*('Default EI Values'!$D$2:$D$951=O$17)*('Default EI Values'!$E$2:$E$951=O60),0),MATCH(1,('Default EI Values'!$B$2:$B$951="Any")*('Default EI Values'!$C$2:$C$951=$C60)*('Default EI Values'!$D$2:$D$951=O$17)*('Default EI Values'!$E$2:$E$951=$O60&amp;" - "&amp;$P60),0)))))</f>
        <v>415.78587600000003</v>
      </c>
      <c r="S60" s="204"/>
      <c r="T60" s="204"/>
      <c r="U60" s="140" t="str" cm="1">
        <f t="array" ref="U60">IF(LEN($B60)=0,"",INDEX(table_options[Component Options],MATCH(1,(table_options[Sector]=$A60)*(table_options[Supply]=$C60)*(table_options[Component]=U$17)*(table_options[Default?]=TRUE),0)))</f>
        <v>Wastewater Collection</v>
      </c>
      <c r="V60" s="148">
        <f>IF(U60="None",0,INDEX('Default Values'!$B$72:$B$85,MATCH('Historical Mix'!U$17,'Default Values'!$A$72:$A$85,0)))</f>
        <v>0.97</v>
      </c>
      <c r="W60" s="149" cm="1">
        <f t="array" ref="W60">IF(OR(U60="None",D60=0),0,INDEX('Default EI Values'!$F$2:$F$951,_xlfn.IFNA(MATCH(1,('Default EI Values'!$A$2:$A$951=$A60)*('Default EI Values'!$B$2:$B$951=$B60)*('Default EI Values'!$C$2:$C$951=SUBSTITUTE($C60,"*",""))*('Default EI Values'!$D$2:$D$951=U$17)*('Default EI Values'!$E$2:$E$951=U60),0),MATCH(1,('Default EI Values'!$A$2:$A$951=$A60)*('Default EI Values'!$B$2:$B$951="Any")*('Default EI Values'!$C$2:$C$951=$C60)*('Default EI Values'!$D$2:$D$951=U$17)*('Default EI Values'!$E$2:$E$951=U60),0))))</f>
        <v>71.524294499999996</v>
      </c>
      <c r="X60" s="204"/>
      <c r="Y60" s="204"/>
      <c r="Z60" s="140" t="str" cm="1">
        <f t="array" ref="Z60">IF(LEN($B60)=0,"",INDEX(table_options[Component Options],MATCH(1,(table_options[Sector]=$A60)*(table_options[Supply]=$C60)*(table_options[Component]=Z$17)*(table_options[Default?]=TRUE),0)))</f>
        <v xml:space="preserve">Wastewater Secondary Treatment </v>
      </c>
      <c r="AA60" s="148">
        <f>IF(Z60="None",0,INDEX('Default Values'!$B$72:$B$85,MATCH('Historical Mix'!Z$17,'Default Values'!$A$72:$A$85,0)))</f>
        <v>0.97</v>
      </c>
      <c r="AB60" s="149" cm="1">
        <f t="array" ref="AB60">IF(OR(Z60="None",D60=0),0,INDEX('Default EI Values'!$F$2:$F$951,_xlfn.IFNA(MATCH(1,('Default EI Values'!$A$2:$A$951=$A60)*('Default EI Values'!$B$2:$B$951=$B60)*('Default EI Values'!$C$2:$C$951=SUBSTITUTE($C60,"*",""))*('Default EI Values'!$D$2:$D$951=Z$17)*('Default EI Values'!$E$2:$E$951=Z60),0),MATCH(1,('Default EI Values'!$A$2:$A$951=$A60)*('Default EI Values'!$B$2:$B$951="Any")*('Default EI Values'!$C$2:$C$951=$C60)*('Default EI Values'!$D$2:$D$951=Z$17)*('Default EI Values'!$E$2:$E$951=Z60),0))))</f>
        <v>654.12260742857143</v>
      </c>
      <c r="AC60" s="204"/>
      <c r="AD60" s="204"/>
    </row>
    <row r="61" spans="1:30" x14ac:dyDescent="0.25">
      <c r="A61" s="140" t="s">
        <v>10</v>
      </c>
      <c r="B61" s="140" t="s">
        <v>18</v>
      </c>
      <c r="C61" s="140" t="s">
        <v>89</v>
      </c>
      <c r="D61" s="147">
        <f t="shared" si="18"/>
        <v>2.9999999999999997E-4</v>
      </c>
      <c r="E61" s="140" t="str" cm="1">
        <f t="array" ref="E61">IF(LEN($B61)=0,"",INDEX(table_options[Component Options],MATCH(1,(table_options[Sector]=$A61)*(table_options[Supply]=$C61)*(table_options[Component]=E$17)*(table_options[Default?]=TRUE),0)))</f>
        <v>Groundwater pumping</v>
      </c>
      <c r="F61" s="148">
        <f>IF(E61="None",0,INDEX('Default Values'!$B$72:$B$85,MATCH('Historical Mix'!$C61,'Default Values'!$A$72:$A$85,0)))</f>
        <v>0.97</v>
      </c>
      <c r="G61" s="149" cm="1">
        <f t="array" ref="G61">IF(OR(E61="None",D61=0),0,_xlfn.IFNA(INDEX('Default EI Values'!$F$2:$F$951,_xlfn.IFNA(MATCH(1,('Default EI Values'!$A$2:$A$951=$A61)*('Default EI Values'!$B$2:$B$951=$B61)*('Default EI Values'!$C$2:$C$951=SUBSTITUTE($C61,"*",""))*('Default EI Values'!$D$2:$D$951=E$17)*('Default EI Values'!$E$2:$E$951=E61),0),MATCH(1,('Default EI Values'!$A$2:$A$951=$A61)*('Default EI Values'!$B$2:$B$951="Any")*('Default EI Values'!$C$2:$C$951=$C61)*('Default EI Values'!$D$2:$D$951=E$17)*('Default EI Values'!$E$2:$E$951=E61),0))),0))</f>
        <v>506.10753933333331</v>
      </c>
      <c r="H61" s="204"/>
      <c r="I61" s="204"/>
      <c r="J61" s="140" t="str" cm="1">
        <f t="array" ref="J61">IF(LEN($B61)=0,"",INDEX(table_options[Component Options],MATCH(1,(table_options[Sector]=$A61)*(table_options[Supply]=$C61)*(table_options[Component]=J$17)*(table_options[Default?]=TRUE),0)))</f>
        <v>Recycled Water (Potable) Treatment</v>
      </c>
      <c r="K61" s="148">
        <f>IF(J61="None",0,INDEX('Default Values'!$B$72:$B$85,MATCH('Historical Mix'!J$17,'Default Values'!$A$72:$A$85,0)))</f>
        <v>0.94</v>
      </c>
      <c r="L61" s="149" cm="1">
        <f t="array" ref="L61">IF(OR(J61="None",D61=0),0,INDEX('Default EI Values'!$F$2:$F$951,_xlfn.IFNA(MATCH(1,('Default EI Values'!$A$2:$A$951=$A61)*('Default EI Values'!$B$2:$B$951=$B61)*('Default EI Values'!$C$2:$C$951=SUBSTITUTE($C61,"*",""))*('Default EI Values'!$D$2:$D$951=J$17)*('Default EI Values'!$E$2:$E$951=J61),0),MATCH(1,('Default EI Values'!$A$2:$A$951=$A61)*('Default EI Values'!$B$2:$B$951="Any")*('Default EI Values'!$C$2:$C$951=$C61)*('Default EI Values'!$D$2:$D$951=J$17)*('Default EI Values'!$E$2:$E$951=J61),0))))</f>
        <v>1271.5063875142857</v>
      </c>
      <c r="M61" s="204"/>
      <c r="N61" s="204"/>
      <c r="O61" s="140" t="str" cm="1">
        <f t="array" ref="O61">IF(LEN($B61)=0,"",INDEX(table_options[Component Options],MATCH(1,(table_options[Sector]=$A61)*(table_options[Supply]=$C61)*(table_options[Component]=O$17)*(table_options[Default?]=TRUE),0)))</f>
        <v>Urban Potable Distribution</v>
      </c>
      <c r="P61" s="140" t="str">
        <f>IF(OR(LEN($C61)=0,O61&lt;&gt;"Urban Potable Distribution"),"",INDEX('Default Values'!$B$56:$B$65,MATCH('Historical Mix'!$B61,'Default Values'!$A$56:$A$65,0)))</f>
        <v>Moderate</v>
      </c>
      <c r="Q61" s="148">
        <f>IF(P61="None",0,INDEX('Default Values'!$B$72:$B$85,MATCH('Historical Mix'!O$17,'Default Values'!$A$72:$A$85,0)))</f>
        <v>0.95</v>
      </c>
      <c r="R61" s="149" cm="1">
        <f t="array" ref="R61">IF(OR(O61="None",D61=0),0,INDEX('Default EI Values'!$F$2:$F$951,_xlfn.IFNA(MATCH(1,('Default EI Values'!$A$2:$A$951=$A61)*('Default EI Values'!$B$2:$B$951=$B61)*('Default EI Values'!$C$2:$C$951=SUBSTITUTE($C61,"*",""))*('Default EI Values'!$D$2:$D$951=O$17)*('Default EI Values'!$E$2:$E$951=O61),0),_xlfn.IFNA(MATCH(1,('Default EI Values'!$A$2:$A$951=$A61)*('Default EI Values'!$B$2:$B$951="Any")*('Default EI Values'!$C$2:$C$951=$C61)*('Default EI Values'!$D$2:$D$951=O$17)*('Default EI Values'!$E$2:$E$951=O61),0),MATCH(1,('Default EI Values'!$B$2:$B$951="Any")*('Default EI Values'!$C$2:$C$951=$C61)*('Default EI Values'!$D$2:$D$951=O$17)*('Default EI Values'!$E$2:$E$951=$O61&amp;" - "&amp;$P61),0)))))</f>
        <v>163</v>
      </c>
      <c r="S61" s="204"/>
      <c r="T61" s="204"/>
      <c r="U61" s="140" t="str" cm="1">
        <f t="array" ref="U61">IF(LEN($B61)=0,"",INDEX(table_options[Component Options],MATCH(1,(table_options[Sector]=$A61)*(table_options[Supply]=$C61)*(table_options[Component]=U$17)*(table_options[Default?]=TRUE),0)))</f>
        <v>Wastewater Collection</v>
      </c>
      <c r="V61" s="148">
        <f>IF(U61="None",0,INDEX('Default Values'!$B$72:$B$85,MATCH('Historical Mix'!U$17,'Default Values'!$A$72:$A$85,0)))</f>
        <v>0.97</v>
      </c>
      <c r="W61" s="149" cm="1">
        <f t="array" ref="W61">IF(OR(U61="None",D61=0),0,INDEX('Default EI Values'!$F$2:$F$951,_xlfn.IFNA(MATCH(1,('Default EI Values'!$A$2:$A$951=$A61)*('Default EI Values'!$B$2:$B$951=$B61)*('Default EI Values'!$C$2:$C$951=SUBSTITUTE($C61,"*",""))*('Default EI Values'!$D$2:$D$951=U$17)*('Default EI Values'!$E$2:$E$951=U61),0),MATCH(1,('Default EI Values'!$A$2:$A$951=$A61)*('Default EI Values'!$B$2:$B$951="Any")*('Default EI Values'!$C$2:$C$951=$C61)*('Default EI Values'!$D$2:$D$951=U$17)*('Default EI Values'!$E$2:$E$951=U61),0))))</f>
        <v>71.524294499999996</v>
      </c>
      <c r="X61" s="204"/>
      <c r="Y61" s="204"/>
      <c r="Z61" s="140" t="str" cm="1">
        <f t="array" ref="Z61">IF(LEN($B61)=0,"",INDEX(table_options[Component Options],MATCH(1,(table_options[Sector]=$A61)*(table_options[Supply]=$C61)*(table_options[Component]=Z$17)*(table_options[Default?]=TRUE),0)))</f>
        <v xml:space="preserve">Wastewater Secondary Treatment </v>
      </c>
      <c r="AA61" s="148">
        <f>IF(Z61="None",0,INDEX('Default Values'!$B$72:$B$85,MATCH('Historical Mix'!Z$17,'Default Values'!$A$72:$A$85,0)))</f>
        <v>0.97</v>
      </c>
      <c r="AB61" s="149" cm="1">
        <f t="array" ref="AB61">IF(OR(Z61="None",D61=0),0,INDEX('Default EI Values'!$F$2:$F$951,_xlfn.IFNA(MATCH(1,('Default EI Values'!$A$2:$A$951=$A61)*('Default EI Values'!$B$2:$B$951=$B61)*('Default EI Values'!$C$2:$C$951=SUBSTITUTE($C61,"*",""))*('Default EI Values'!$D$2:$D$951=Z$17)*('Default EI Values'!$E$2:$E$951=Z61),0),MATCH(1,('Default EI Values'!$A$2:$A$951=$A61)*('Default EI Values'!$B$2:$B$951="Any")*('Default EI Values'!$C$2:$C$951=$C61)*('Default EI Values'!$D$2:$D$951=Z$17)*('Default EI Values'!$E$2:$E$951=Z61),0))))</f>
        <v>654.12260742857143</v>
      </c>
      <c r="AC61" s="204"/>
      <c r="AD61" s="204"/>
    </row>
    <row r="62" spans="1:30" x14ac:dyDescent="0.25">
      <c r="A62" s="140" t="s">
        <v>10</v>
      </c>
      <c r="B62" s="140" t="s">
        <v>18</v>
      </c>
      <c r="C62" s="140" t="s">
        <v>36</v>
      </c>
      <c r="D62" s="147">
        <f t="shared" si="18"/>
        <v>0.88463868714143612</v>
      </c>
      <c r="E62" s="140" t="str" cm="1">
        <f t="array" ref="E62">IF(LEN($B62)=0,"",INDEX(table_options[Component Options],MATCH(1,(table_options[Sector]=$A62)*(table_options[Supply]=$C62)*(table_options[Component]=E$17)*(table_options[Default?]=TRUE),0)))</f>
        <v>Groundwater pumping</v>
      </c>
      <c r="F62" s="148">
        <f>IF(E62="None",0,INDEX('Default Values'!$B$72:$B$85,MATCH('Historical Mix'!$C62,'Default Values'!$A$72:$A$85,0)))</f>
        <v>0.59</v>
      </c>
      <c r="G62" s="149" cm="1">
        <f t="array" ref="G62">IF(OR(E62="None",D62=0),0,_xlfn.IFNA(INDEX('Default EI Values'!$F$2:$F$951,_xlfn.IFNA(MATCH(1,('Default EI Values'!$A$2:$A$951=$A62)*('Default EI Values'!$B$2:$B$951=$B62)*('Default EI Values'!$C$2:$C$951=SUBSTITUTE($C62,"*",""))*('Default EI Values'!$D$2:$D$951=E$17)*('Default EI Values'!$E$2:$E$951=E62),0),MATCH(1,('Default EI Values'!$A$2:$A$951=$A62)*('Default EI Values'!$B$2:$B$951="Any")*('Default EI Values'!$C$2:$C$951=$C62)*('Default EI Values'!$D$2:$D$951=E$17)*('Default EI Values'!$E$2:$E$951=E62),0))),0))</f>
        <v>506.10753933333331</v>
      </c>
      <c r="H62" s="204"/>
      <c r="I62" s="204"/>
      <c r="J62" s="140" t="str" cm="1">
        <f t="array" ref="J62">IF(LEN($B62)=0,"",INDEX(table_options[Component Options],MATCH(1,(table_options[Sector]=$A62)*(table_options[Supply]=$C62)*(table_options[Component]=J$17)*(table_options[Default?]=TRUE),0)))</f>
        <v>Conventional Drinking Water Treatment</v>
      </c>
      <c r="K62" s="148">
        <f>IF(J62="None",0,INDEX('Default Values'!$B$72:$B$85,MATCH('Historical Mix'!J$17,'Default Values'!$A$72:$A$85,0)))</f>
        <v>0.94</v>
      </c>
      <c r="L62" s="149" cm="1">
        <f t="array" ref="L62">IF(OR(J62="None",D62=0),0,INDEX('Default EI Values'!$F$2:$F$951,_xlfn.IFNA(MATCH(1,('Default EI Values'!$A$2:$A$951=$A62)*('Default EI Values'!$B$2:$B$951=$B62)*('Default EI Values'!$C$2:$C$951=SUBSTITUTE($C62,"*",""))*('Default EI Values'!$D$2:$D$951=J$17)*('Default EI Values'!$E$2:$E$951=J62),0),MATCH(1,('Default EI Values'!$A$2:$A$951=$A62)*('Default EI Values'!$B$2:$B$951="Any")*('Default EI Values'!$C$2:$C$951=$C62)*('Default EI Values'!$D$2:$D$951=J$17)*('Default EI Values'!$E$2:$E$951=J62),0))))</f>
        <v>205.30303721428572</v>
      </c>
      <c r="M62" s="204"/>
      <c r="N62" s="204"/>
      <c r="O62" s="140" t="str" cm="1">
        <f t="array" ref="O62">IF(LEN($B62)=0,"",INDEX(table_options[Component Options],MATCH(1,(table_options[Sector]=$A62)*(table_options[Supply]=$C62)*(table_options[Component]=O$17)*(table_options[Default?]=TRUE),0)))</f>
        <v>Urban Potable Distribution</v>
      </c>
      <c r="P62" s="140" t="str">
        <f>IF(OR(LEN($C62)=0,O62&lt;&gt;"Urban Potable Distribution"),"",INDEX('Default Values'!$B$56:$B$65,MATCH('Historical Mix'!$B62,'Default Values'!$A$56:$A$65,0)))</f>
        <v>Moderate</v>
      </c>
      <c r="Q62" s="148">
        <f>IF(P62="None",0,INDEX('Default Values'!$B$72:$B$85,MATCH('Historical Mix'!O$17,'Default Values'!$A$72:$A$85,0)))</f>
        <v>0.95</v>
      </c>
      <c r="R62" s="149" cm="1">
        <f t="array" ref="R62">IF(OR(O62="None",D62=0),0,INDEX('Default EI Values'!$F$2:$F$951,_xlfn.IFNA(MATCH(1,('Default EI Values'!$A$2:$A$951=$A62)*('Default EI Values'!$B$2:$B$951=$B62)*('Default EI Values'!$C$2:$C$951=SUBSTITUTE($C62,"*",""))*('Default EI Values'!$D$2:$D$951=O$17)*('Default EI Values'!$E$2:$E$951=O62),0),_xlfn.IFNA(MATCH(1,('Default EI Values'!$A$2:$A$951=$A62)*('Default EI Values'!$B$2:$B$951="Any")*('Default EI Values'!$C$2:$C$951=$C62)*('Default EI Values'!$D$2:$D$951=O$17)*('Default EI Values'!$E$2:$E$951=O62),0),MATCH(1,('Default EI Values'!$B$2:$B$951="Any")*('Default EI Values'!$C$2:$C$951=$C62)*('Default EI Values'!$D$2:$D$951=O$17)*('Default EI Values'!$E$2:$E$951=$O62&amp;" - "&amp;$P62),0)))))</f>
        <v>163</v>
      </c>
      <c r="S62" s="204"/>
      <c r="T62" s="204"/>
      <c r="U62" s="140" t="str" cm="1">
        <f t="array" ref="U62">IF(LEN($B62)=0,"",INDEX(table_options[Component Options],MATCH(1,(table_options[Sector]=$A62)*(table_options[Supply]=$C62)*(table_options[Component]=U$17)*(table_options[Default?]=TRUE),0)))</f>
        <v>Wastewater Collection</v>
      </c>
      <c r="V62" s="148">
        <f>IF(U62="None",0,INDEX('Default Values'!$B$72:$B$85,MATCH('Historical Mix'!U$17,'Default Values'!$A$72:$A$85,0)))</f>
        <v>0.97</v>
      </c>
      <c r="W62" s="149" cm="1">
        <f t="array" ref="W62">IF(OR(U62="None",D62=0),0,INDEX('Default EI Values'!$F$2:$F$951,_xlfn.IFNA(MATCH(1,('Default EI Values'!$A$2:$A$951=$A62)*('Default EI Values'!$B$2:$B$951=$B62)*('Default EI Values'!$C$2:$C$951=SUBSTITUTE($C62,"*",""))*('Default EI Values'!$D$2:$D$951=U$17)*('Default EI Values'!$E$2:$E$951=U62),0),MATCH(1,('Default EI Values'!$A$2:$A$951=$A62)*('Default EI Values'!$B$2:$B$951="Any")*('Default EI Values'!$C$2:$C$951=$C62)*('Default EI Values'!$D$2:$D$951=U$17)*('Default EI Values'!$E$2:$E$951=U62),0))))</f>
        <v>71.524294499999996</v>
      </c>
      <c r="X62" s="204"/>
      <c r="Y62" s="204"/>
      <c r="Z62" s="140" t="str" cm="1">
        <f t="array" ref="Z62">IF(LEN($B62)=0,"",INDEX(table_options[Component Options],MATCH(1,(table_options[Sector]=$A62)*(table_options[Supply]=$C62)*(table_options[Component]=Z$17)*(table_options[Default?]=TRUE),0)))</f>
        <v xml:space="preserve">Wastewater Secondary Treatment </v>
      </c>
      <c r="AA62" s="148">
        <f>IF(Z62="None",0,INDEX('Default Values'!$B$72:$B$85,MATCH('Historical Mix'!Z$17,'Default Values'!$A$72:$A$85,0)))</f>
        <v>0.97</v>
      </c>
      <c r="AB62" s="149" cm="1">
        <f t="array" ref="AB62">IF(OR(Z62="None",D62=0),0,INDEX('Default EI Values'!$F$2:$F$951,_xlfn.IFNA(MATCH(1,('Default EI Values'!$A$2:$A$951=$A62)*('Default EI Values'!$B$2:$B$951=$B62)*('Default EI Values'!$C$2:$C$951=SUBSTITUTE($C62,"*",""))*('Default EI Values'!$D$2:$D$951=Z$17)*('Default EI Values'!$E$2:$E$951=Z62),0),MATCH(1,('Default EI Values'!$A$2:$A$951=$A62)*('Default EI Values'!$B$2:$B$951="Any")*('Default EI Values'!$C$2:$C$951=$C62)*('Default EI Values'!$D$2:$D$951=Z$17)*('Default EI Values'!$E$2:$E$951=Z62),0))))</f>
        <v>654.12260742857143</v>
      </c>
      <c r="AC62" s="204"/>
      <c r="AD62" s="204"/>
    </row>
    <row r="63" spans="1:30" x14ac:dyDescent="0.25">
      <c r="A63" s="140" t="s">
        <v>10</v>
      </c>
      <c r="B63" s="140" t="s">
        <v>18</v>
      </c>
      <c r="C63" s="140" t="s">
        <v>189</v>
      </c>
      <c r="D63" s="147">
        <f t="shared" si="18"/>
        <v>2.1579289865587586E-2</v>
      </c>
      <c r="E63" s="140" t="str" cm="1">
        <f t="array" ref="E63">IF(LEN($B63)=0,"",INDEX(table_options[Component Options],MATCH(1,(table_options[Sector]=$A63)*(table_options[Supply]=$C63)*(table_options[Component]=E$17)*(table_options[Default?]=TRUE),0)))</f>
        <v>Local Surface Water</v>
      </c>
      <c r="F63" s="148">
        <f>IF(E63="None",0,INDEX('Default Values'!$B$72:$B$85,MATCH('Historical Mix'!$C63,'Default Values'!$A$72:$A$85,0)))</f>
        <v>0.27</v>
      </c>
      <c r="G63" s="149" cm="1">
        <f t="array" ref="G63">IF(OR(E63="None",D63=0),0,_xlfn.IFNA(INDEX('Default EI Values'!$F$2:$F$951,_xlfn.IFNA(MATCH(1,('Default EI Values'!$A$2:$A$951=$A63)*('Default EI Values'!$B$2:$B$951=$B63)*('Default EI Values'!$C$2:$C$951=SUBSTITUTE($C63,"*",""))*('Default EI Values'!$D$2:$D$951=E$17)*('Default EI Values'!$E$2:$E$951=E63),0),MATCH(1,('Default EI Values'!$A$2:$A$951=$A63)*('Default EI Values'!$B$2:$B$951="Any")*('Default EI Values'!$C$2:$C$951=$C63)*('Default EI Values'!$D$2:$D$951=E$17)*('Default EI Values'!$E$2:$E$951=E63),0))),0))</f>
        <v>88.91037350000002</v>
      </c>
      <c r="H63" s="204"/>
      <c r="I63" s="204"/>
      <c r="J63" s="140" t="str" cm="1">
        <f t="array" ref="J63">IF(LEN($B63)=0,"",INDEX(table_options[Component Options],MATCH(1,(table_options[Sector]=$A63)*(table_options[Supply]=$C63)*(table_options[Component]=J$17)*(table_options[Default?]=TRUE),0)))</f>
        <v>Conventional Drinking Water Treatment</v>
      </c>
      <c r="K63" s="148">
        <f>IF(J63="None",0,INDEX('Default Values'!$B$72:$B$85,MATCH('Historical Mix'!J$17,'Default Values'!$A$72:$A$85,0)))</f>
        <v>0.94</v>
      </c>
      <c r="L63" s="149" cm="1">
        <f t="array" ref="L63">IF(OR(J63="None",D63=0),0,INDEX('Default EI Values'!$F$2:$F$951,_xlfn.IFNA(MATCH(1,('Default EI Values'!$A$2:$A$951=$A63)*('Default EI Values'!$B$2:$B$951=$B63)*('Default EI Values'!$C$2:$C$951=SUBSTITUTE($C63,"*",""))*('Default EI Values'!$D$2:$D$951=J$17)*('Default EI Values'!$E$2:$E$951=J63),0),MATCH(1,('Default EI Values'!$A$2:$A$951=$A63)*('Default EI Values'!$B$2:$B$951="Any")*('Default EI Values'!$C$2:$C$951=$C63)*('Default EI Values'!$D$2:$D$951=J$17)*('Default EI Values'!$E$2:$E$951=J63),0))))</f>
        <v>205.30303721428572</v>
      </c>
      <c r="M63" s="204"/>
      <c r="N63" s="204"/>
      <c r="O63" s="140" t="str" cm="1">
        <f t="array" ref="O63">IF(LEN($B63)=0,"",INDEX(table_options[Component Options],MATCH(1,(table_options[Sector]=$A63)*(table_options[Supply]=$C63)*(table_options[Component]=O$17)*(table_options[Default?]=TRUE),0)))</f>
        <v>Urban Potable Distribution</v>
      </c>
      <c r="P63" s="140" t="str">
        <f>IF(OR(LEN($C63)=0,O63&lt;&gt;"Urban Potable Distribution"),"",INDEX('Default Values'!$B$56:$B$65,MATCH('Historical Mix'!$B63,'Default Values'!$A$56:$A$65,0)))</f>
        <v>Moderate</v>
      </c>
      <c r="Q63" s="148">
        <f>IF(P63="None",0,INDEX('Default Values'!$B$72:$B$85,MATCH('Historical Mix'!O$17,'Default Values'!$A$72:$A$85,0)))</f>
        <v>0.95</v>
      </c>
      <c r="R63" s="149" cm="1">
        <f t="array" ref="R63">IF(OR(O63="None",D63=0),0,INDEX('Default EI Values'!$F$2:$F$951,_xlfn.IFNA(MATCH(1,('Default EI Values'!$A$2:$A$951=$A63)*('Default EI Values'!$B$2:$B$951=$B63)*('Default EI Values'!$C$2:$C$951=SUBSTITUTE($C63,"*",""))*('Default EI Values'!$D$2:$D$951=O$17)*('Default EI Values'!$E$2:$E$951=O63),0),_xlfn.IFNA(MATCH(1,('Default EI Values'!$A$2:$A$951=$A63)*('Default EI Values'!$B$2:$B$951="Any")*('Default EI Values'!$C$2:$C$951=$C63)*('Default EI Values'!$D$2:$D$951=O$17)*('Default EI Values'!$E$2:$E$951=O63),0),MATCH(1,('Default EI Values'!$B$2:$B$951="Any")*('Default EI Values'!$C$2:$C$951=$C63)*('Default EI Values'!$D$2:$D$951=O$17)*('Default EI Values'!$E$2:$E$951=$O63&amp;" - "&amp;$P63),0)))))</f>
        <v>163</v>
      </c>
      <c r="S63" s="204"/>
      <c r="T63" s="204"/>
      <c r="U63" s="140" t="str" cm="1">
        <f t="array" ref="U63">IF(LEN($B63)=0,"",INDEX(table_options[Component Options],MATCH(1,(table_options[Sector]=$A63)*(table_options[Supply]=$C63)*(table_options[Component]=U$17)*(table_options[Default?]=TRUE),0)))</f>
        <v>Wastewater Collection</v>
      </c>
      <c r="V63" s="148">
        <f>IF(U63="None",0,INDEX('Default Values'!$B$72:$B$85,MATCH('Historical Mix'!U$17,'Default Values'!$A$72:$A$85,0)))</f>
        <v>0.97</v>
      </c>
      <c r="W63" s="149" cm="1">
        <f t="array" ref="W63">IF(OR(U63="None",D63=0),0,INDEX('Default EI Values'!$F$2:$F$951,_xlfn.IFNA(MATCH(1,('Default EI Values'!$A$2:$A$951=$A63)*('Default EI Values'!$B$2:$B$951=$B63)*('Default EI Values'!$C$2:$C$951=SUBSTITUTE($C63,"*",""))*('Default EI Values'!$D$2:$D$951=U$17)*('Default EI Values'!$E$2:$E$951=U63),0),MATCH(1,('Default EI Values'!$A$2:$A$951=$A63)*('Default EI Values'!$B$2:$B$951="Any")*('Default EI Values'!$C$2:$C$951=$C63)*('Default EI Values'!$D$2:$D$951=U$17)*('Default EI Values'!$E$2:$E$951=U63),0))))</f>
        <v>71.524294499999996</v>
      </c>
      <c r="X63" s="204"/>
      <c r="Y63" s="204"/>
      <c r="Z63" s="140" t="str" cm="1">
        <f t="array" ref="Z63">IF(LEN($B63)=0,"",INDEX(table_options[Component Options],MATCH(1,(table_options[Sector]=$A63)*(table_options[Supply]=$C63)*(table_options[Component]=Z$17)*(table_options[Default?]=TRUE),0)))</f>
        <v xml:space="preserve">Wastewater Secondary Treatment </v>
      </c>
      <c r="AA63" s="148">
        <f>IF(Z63="None",0,INDEX('Default Values'!$B$72:$B$85,MATCH('Historical Mix'!Z$17,'Default Values'!$A$72:$A$85,0)))</f>
        <v>0.97</v>
      </c>
      <c r="AB63" s="149" cm="1">
        <f t="array" ref="AB63">IF(OR(Z63="None",D63=0),0,INDEX('Default EI Values'!$F$2:$F$951,_xlfn.IFNA(MATCH(1,('Default EI Values'!$A$2:$A$951=$A63)*('Default EI Values'!$B$2:$B$951=$B63)*('Default EI Values'!$C$2:$C$951=SUBSTITUTE($C63,"*",""))*('Default EI Values'!$D$2:$D$951=Z$17)*('Default EI Values'!$E$2:$E$951=Z63),0),MATCH(1,('Default EI Values'!$A$2:$A$951=$A63)*('Default EI Values'!$B$2:$B$951="Any")*('Default EI Values'!$C$2:$C$951=$C63)*('Default EI Values'!$D$2:$D$951=Z$17)*('Default EI Values'!$E$2:$E$951=Z63),0))))</f>
        <v>654.12260742857143</v>
      </c>
      <c r="AC63" s="204"/>
      <c r="AD63" s="204"/>
    </row>
    <row r="64" spans="1:30" x14ac:dyDescent="0.25">
      <c r="A64" s="140" t="s">
        <v>10</v>
      </c>
      <c r="B64" s="140" t="s">
        <v>18</v>
      </c>
      <c r="C64" s="140" t="s">
        <v>188</v>
      </c>
      <c r="D64" s="147">
        <f t="shared" si="18"/>
        <v>0</v>
      </c>
      <c r="E64" s="140" t="str" cm="1">
        <f t="array" ref="E64">IF(LEN($B64)=0,"",INDEX(table_options[Component Options],MATCH(1,(table_options[Sector]=$A64)*(table_options[Supply]=$C64)*(table_options[Component]=E$17)*(table_options[Default?]=TRUE),0)))</f>
        <v>Local Imported Deliveries</v>
      </c>
      <c r="F64" s="148">
        <f>IF(E64="None",0,INDEX('Default Values'!$B$72:$B$85,MATCH('Historical Mix'!$C64,'Default Values'!$A$72:$A$85,0)))</f>
        <v>0.27</v>
      </c>
      <c r="G64" s="149" cm="1">
        <f t="array" ref="G64">IF(OR(E64="None",D64=0),0,_xlfn.IFNA(INDEX('Default EI Values'!$F$2:$F$951,_xlfn.IFNA(MATCH(1,('Default EI Values'!$A$2:$A$951=$A64)*('Default EI Values'!$B$2:$B$951=$B64)*('Default EI Values'!$C$2:$C$951=SUBSTITUTE($C64,"*",""))*('Default EI Values'!$D$2:$D$951=E$17)*('Default EI Values'!$E$2:$E$951=E64),0),MATCH(1,('Default EI Values'!$A$2:$A$951=$A64)*('Default EI Values'!$B$2:$B$951="Any")*('Default EI Values'!$C$2:$C$951=$C64)*('Default EI Values'!$D$2:$D$951=E$17)*('Default EI Values'!$E$2:$E$951=E64),0))),0))</f>
        <v>0</v>
      </c>
      <c r="H64" s="204"/>
      <c r="I64" s="204"/>
      <c r="J64" s="140" t="str" cm="1">
        <f t="array" ref="J64">IF(LEN($B64)=0,"",INDEX(table_options[Component Options],MATCH(1,(table_options[Sector]=$A64)*(table_options[Supply]=$C64)*(table_options[Component]=J$17)*(table_options[Default?]=TRUE),0)))</f>
        <v>Conventional Drinking Water Treatment</v>
      </c>
      <c r="K64" s="148">
        <f>IF(J64="None",0,INDEX('Default Values'!$B$72:$B$85,MATCH('Historical Mix'!J$17,'Default Values'!$A$72:$A$85,0)))</f>
        <v>0.94</v>
      </c>
      <c r="L64" s="149" cm="1">
        <f t="array" ref="L64">IF(OR(J64="None",D64=0),0,INDEX('Default EI Values'!$F$2:$F$951,_xlfn.IFNA(MATCH(1,('Default EI Values'!$A$2:$A$951=$A64)*('Default EI Values'!$B$2:$B$951=$B64)*('Default EI Values'!$C$2:$C$951=SUBSTITUTE($C64,"*",""))*('Default EI Values'!$D$2:$D$951=J$17)*('Default EI Values'!$E$2:$E$951=J64),0),MATCH(1,('Default EI Values'!$A$2:$A$951=$A64)*('Default EI Values'!$B$2:$B$951="Any")*('Default EI Values'!$C$2:$C$951=$C64)*('Default EI Values'!$D$2:$D$951=J$17)*('Default EI Values'!$E$2:$E$951=J64),0))))</f>
        <v>0</v>
      </c>
      <c r="M64" s="204"/>
      <c r="N64" s="204"/>
      <c r="O64" s="140" t="str" cm="1">
        <f t="array" ref="O64">IF(LEN($B64)=0,"",INDEX(table_options[Component Options],MATCH(1,(table_options[Sector]=$A64)*(table_options[Supply]=$C64)*(table_options[Component]=O$17)*(table_options[Default?]=TRUE),0)))</f>
        <v>Urban Potable Distribution</v>
      </c>
      <c r="P64" s="140" t="str">
        <f>IF(OR(LEN($C64)=0,O64&lt;&gt;"Urban Potable Distribution"),"",INDEX('Default Values'!$B$56:$B$65,MATCH('Historical Mix'!$B64,'Default Values'!$A$56:$A$65,0)))</f>
        <v>Moderate</v>
      </c>
      <c r="Q64" s="148">
        <f>IF(P64="None",0,INDEX('Default Values'!$B$72:$B$85,MATCH('Historical Mix'!O$17,'Default Values'!$A$72:$A$85,0)))</f>
        <v>0.95</v>
      </c>
      <c r="R64" s="149" cm="1">
        <f t="array" ref="R64">IF(OR(O64="None",D64=0),0,INDEX('Default EI Values'!$F$2:$F$951,_xlfn.IFNA(MATCH(1,('Default EI Values'!$A$2:$A$951=$A64)*('Default EI Values'!$B$2:$B$951=$B64)*('Default EI Values'!$C$2:$C$951=SUBSTITUTE($C64,"*",""))*('Default EI Values'!$D$2:$D$951=O$17)*('Default EI Values'!$E$2:$E$951=O64),0),_xlfn.IFNA(MATCH(1,('Default EI Values'!$A$2:$A$951=$A64)*('Default EI Values'!$B$2:$B$951="Any")*('Default EI Values'!$C$2:$C$951=$C64)*('Default EI Values'!$D$2:$D$951=O$17)*('Default EI Values'!$E$2:$E$951=O64),0),MATCH(1,('Default EI Values'!$B$2:$B$951="Any")*('Default EI Values'!$C$2:$C$951=$C64)*('Default EI Values'!$D$2:$D$951=O$17)*('Default EI Values'!$E$2:$E$951=$O64&amp;" - "&amp;$P64),0)))))</f>
        <v>0</v>
      </c>
      <c r="S64" s="204"/>
      <c r="T64" s="204"/>
      <c r="U64" s="140" t="str" cm="1">
        <f t="array" ref="U64">IF(LEN($B64)=0,"",INDEX(table_options[Component Options],MATCH(1,(table_options[Sector]=$A64)*(table_options[Supply]=$C64)*(table_options[Component]=U$17)*(table_options[Default?]=TRUE),0)))</f>
        <v>Wastewater Collection</v>
      </c>
      <c r="V64" s="148">
        <f>IF(U64="None",0,INDEX('Default Values'!$B$72:$B$85,MATCH('Historical Mix'!U$17,'Default Values'!$A$72:$A$85,0)))</f>
        <v>0.97</v>
      </c>
      <c r="W64" s="149" cm="1">
        <f t="array" ref="W64">IF(OR(U64="None",D64=0),0,INDEX('Default EI Values'!$F$2:$F$951,_xlfn.IFNA(MATCH(1,('Default EI Values'!$A$2:$A$951=$A64)*('Default EI Values'!$B$2:$B$951=$B64)*('Default EI Values'!$C$2:$C$951=SUBSTITUTE($C64,"*",""))*('Default EI Values'!$D$2:$D$951=U$17)*('Default EI Values'!$E$2:$E$951=U64),0),MATCH(1,('Default EI Values'!$A$2:$A$951=$A64)*('Default EI Values'!$B$2:$B$951="Any")*('Default EI Values'!$C$2:$C$951=$C64)*('Default EI Values'!$D$2:$D$951=U$17)*('Default EI Values'!$E$2:$E$951=U64),0))))</f>
        <v>0</v>
      </c>
      <c r="X64" s="204"/>
      <c r="Y64" s="204"/>
      <c r="Z64" s="140" t="str" cm="1">
        <f t="array" ref="Z64">IF(LEN($B64)=0,"",INDEX(table_options[Component Options],MATCH(1,(table_options[Sector]=$A64)*(table_options[Supply]=$C64)*(table_options[Component]=Z$17)*(table_options[Default?]=TRUE),0)))</f>
        <v xml:space="preserve">Wastewater Secondary Treatment </v>
      </c>
      <c r="AA64" s="148">
        <f>IF(Z64="None",0,INDEX('Default Values'!$B$72:$B$85,MATCH('Historical Mix'!Z$17,'Default Values'!$A$72:$A$85,0)))</f>
        <v>0.97</v>
      </c>
      <c r="AB64" s="149" cm="1">
        <f t="array" ref="AB64">IF(OR(Z64="None",D64=0),0,INDEX('Default EI Values'!$F$2:$F$951,_xlfn.IFNA(MATCH(1,('Default EI Values'!$A$2:$A$951=$A64)*('Default EI Values'!$B$2:$B$951=$B64)*('Default EI Values'!$C$2:$C$951=SUBSTITUTE($C64,"*",""))*('Default EI Values'!$D$2:$D$951=Z$17)*('Default EI Values'!$E$2:$E$951=Z64),0),MATCH(1,('Default EI Values'!$A$2:$A$951=$A64)*('Default EI Values'!$B$2:$B$951="Any")*('Default EI Values'!$C$2:$C$951=$C64)*('Default EI Values'!$D$2:$D$951=Z$17)*('Default EI Values'!$E$2:$E$951=Z64),0))))</f>
        <v>0</v>
      </c>
      <c r="AC64" s="204"/>
      <c r="AD64" s="204"/>
    </row>
    <row r="65" spans="1:30" x14ac:dyDescent="0.25">
      <c r="A65" s="140" t="s">
        <v>10</v>
      </c>
      <c r="B65" s="140" t="s">
        <v>18</v>
      </c>
      <c r="C65" s="140" t="s">
        <v>19</v>
      </c>
      <c r="D65" s="147">
        <f t="shared" si="18"/>
        <v>0</v>
      </c>
      <c r="E65" s="140" t="str" cm="1">
        <f t="array" ref="E65">IF(LEN($B65)=0,"",INDEX(table_options[Component Options],MATCH(1,(table_options[Sector]=$A65)*(table_options[Supply]=$C65)*(table_options[Component]=E$17)*(table_options[Default?]=TRUE),0)))</f>
        <v>Colorado River Conveyance</v>
      </c>
      <c r="F65" s="148">
        <f>IF(E65="None",0,INDEX('Default Values'!$B$72:$B$85,MATCH('Historical Mix'!$C65,'Default Values'!$A$72:$A$85,0)))</f>
        <v>0</v>
      </c>
      <c r="G65" s="149" cm="1">
        <f t="array" ref="G65">IF(OR(E65="None",D65=0),0,_xlfn.IFNA(INDEX('Default EI Values'!$F$2:$F$951,_xlfn.IFNA(MATCH(1,('Default EI Values'!$A$2:$A$951=$A65)*('Default EI Values'!$B$2:$B$951=$B65)*('Default EI Values'!$C$2:$C$951=SUBSTITUTE($C65,"*",""))*('Default EI Values'!$D$2:$D$951=E$17)*('Default EI Values'!$E$2:$E$951=E65),0),MATCH(1,('Default EI Values'!$A$2:$A$951=$A65)*('Default EI Values'!$B$2:$B$951="Any")*('Default EI Values'!$C$2:$C$951=$C65)*('Default EI Values'!$D$2:$D$951=E$17)*('Default EI Values'!$E$2:$E$951=E65),0))),0))</f>
        <v>0</v>
      </c>
      <c r="H65" s="204"/>
      <c r="I65" s="204"/>
      <c r="J65" s="140" t="str" cm="1">
        <f t="array" ref="J65">IF(LEN($B65)=0,"",INDEX(table_options[Component Options],MATCH(1,(table_options[Sector]=$A65)*(table_options[Supply]=$C65)*(table_options[Component]=J$17)*(table_options[Default?]=TRUE),0)))</f>
        <v>Conventional Drinking Water Treatment</v>
      </c>
      <c r="K65" s="148">
        <f>IF(J65="None",0,INDEX('Default Values'!$B$72:$B$85,MATCH('Historical Mix'!J$17,'Default Values'!$A$72:$A$85,0)))</f>
        <v>0.94</v>
      </c>
      <c r="L65" s="149" cm="1">
        <f t="array" ref="L65">IF(OR(J65="None",D65=0),0,INDEX('Default EI Values'!$F$2:$F$951,_xlfn.IFNA(MATCH(1,('Default EI Values'!$A$2:$A$951=$A65)*('Default EI Values'!$B$2:$B$951=$B65)*('Default EI Values'!$C$2:$C$951=SUBSTITUTE($C65,"*",""))*('Default EI Values'!$D$2:$D$951=J$17)*('Default EI Values'!$E$2:$E$951=J65),0),MATCH(1,('Default EI Values'!$A$2:$A$951=$A65)*('Default EI Values'!$B$2:$B$951="Any")*('Default EI Values'!$C$2:$C$951=$C65)*('Default EI Values'!$D$2:$D$951=J$17)*('Default EI Values'!$E$2:$E$951=J65),0))))</f>
        <v>0</v>
      </c>
      <c r="M65" s="204"/>
      <c r="N65" s="204"/>
      <c r="O65" s="140" t="str" cm="1">
        <f t="array" ref="O65">IF(LEN($B65)=0,"",INDEX(table_options[Component Options],MATCH(1,(table_options[Sector]=$A65)*(table_options[Supply]=$C65)*(table_options[Component]=O$17)*(table_options[Default?]=TRUE),0)))</f>
        <v>Urban Potable Distribution</v>
      </c>
      <c r="P65" s="140" t="str">
        <f>IF(OR(LEN($C65)=0,O65&lt;&gt;"Urban Potable Distribution"),"",INDEX('Default Values'!$B$56:$B$65,MATCH('Historical Mix'!$B65,'Default Values'!$A$56:$A$65,0)))</f>
        <v>Moderate</v>
      </c>
      <c r="Q65" s="148">
        <f>IF(P65="None",0,INDEX('Default Values'!$B$72:$B$85,MATCH('Historical Mix'!O$17,'Default Values'!$A$72:$A$85,0)))</f>
        <v>0.95</v>
      </c>
      <c r="R65" s="149" cm="1">
        <f t="array" ref="R65">IF(OR(O65="None",D65=0),0,INDEX('Default EI Values'!$F$2:$F$951,_xlfn.IFNA(MATCH(1,('Default EI Values'!$A$2:$A$951=$A65)*('Default EI Values'!$B$2:$B$951=$B65)*('Default EI Values'!$C$2:$C$951=SUBSTITUTE($C65,"*",""))*('Default EI Values'!$D$2:$D$951=O$17)*('Default EI Values'!$E$2:$E$951=O65),0),_xlfn.IFNA(MATCH(1,('Default EI Values'!$A$2:$A$951=$A65)*('Default EI Values'!$B$2:$B$951="Any")*('Default EI Values'!$C$2:$C$951=$C65)*('Default EI Values'!$D$2:$D$951=O$17)*('Default EI Values'!$E$2:$E$951=O65),0),MATCH(1,('Default EI Values'!$B$2:$B$951="Any")*('Default EI Values'!$C$2:$C$951=$C65)*('Default EI Values'!$D$2:$D$951=O$17)*('Default EI Values'!$E$2:$E$951=$O65&amp;" - "&amp;$P65),0)))))</f>
        <v>0</v>
      </c>
      <c r="S65" s="204"/>
      <c r="T65" s="204"/>
      <c r="U65" s="140" t="str" cm="1">
        <f t="array" ref="U65">IF(LEN($B65)=0,"",INDEX(table_options[Component Options],MATCH(1,(table_options[Sector]=$A65)*(table_options[Supply]=$C65)*(table_options[Component]=U$17)*(table_options[Default?]=TRUE),0)))</f>
        <v>Wastewater Collection</v>
      </c>
      <c r="V65" s="148">
        <f>IF(U65="None",0,INDEX('Default Values'!$B$72:$B$85,MATCH('Historical Mix'!U$17,'Default Values'!$A$72:$A$85,0)))</f>
        <v>0.97</v>
      </c>
      <c r="W65" s="149" cm="1">
        <f t="array" ref="W65">IF(OR(U65="None",D65=0),0,INDEX('Default EI Values'!$F$2:$F$951,_xlfn.IFNA(MATCH(1,('Default EI Values'!$A$2:$A$951=$A65)*('Default EI Values'!$B$2:$B$951=$B65)*('Default EI Values'!$C$2:$C$951=SUBSTITUTE($C65,"*",""))*('Default EI Values'!$D$2:$D$951=U$17)*('Default EI Values'!$E$2:$E$951=U65),0),MATCH(1,('Default EI Values'!$A$2:$A$951=$A65)*('Default EI Values'!$B$2:$B$951="Any")*('Default EI Values'!$C$2:$C$951=$C65)*('Default EI Values'!$D$2:$D$951=U$17)*('Default EI Values'!$E$2:$E$951=U65),0))))</f>
        <v>0</v>
      </c>
      <c r="X65" s="204"/>
      <c r="Y65" s="204"/>
      <c r="Z65" s="140" t="str" cm="1">
        <f t="array" ref="Z65">IF(LEN($B65)=0,"",INDEX(table_options[Component Options],MATCH(1,(table_options[Sector]=$A65)*(table_options[Supply]=$C65)*(table_options[Component]=Z$17)*(table_options[Default?]=TRUE),0)))</f>
        <v xml:space="preserve">Wastewater Secondary Treatment </v>
      </c>
      <c r="AA65" s="148">
        <f>IF(Z65="None",0,INDEX('Default Values'!$B$72:$B$85,MATCH('Historical Mix'!Z$17,'Default Values'!$A$72:$A$85,0)))</f>
        <v>0.97</v>
      </c>
      <c r="AB65" s="149" cm="1">
        <f t="array" ref="AB65">IF(OR(Z65="None",D65=0),0,INDEX('Default EI Values'!$F$2:$F$951,_xlfn.IFNA(MATCH(1,('Default EI Values'!$A$2:$A$951=$A65)*('Default EI Values'!$B$2:$B$951=$B65)*('Default EI Values'!$C$2:$C$951=SUBSTITUTE($C65,"*",""))*('Default EI Values'!$D$2:$D$951=Z$17)*('Default EI Values'!$E$2:$E$951=Z65),0),MATCH(1,('Default EI Values'!$A$2:$A$951=$A65)*('Default EI Values'!$B$2:$B$951="Any")*('Default EI Values'!$C$2:$C$951=$C65)*('Default EI Values'!$D$2:$D$951=Z$17)*('Default EI Values'!$E$2:$E$951=Z65),0))))</f>
        <v>0</v>
      </c>
      <c r="AC65" s="204"/>
      <c r="AD65" s="204"/>
    </row>
    <row r="66" spans="1:30" x14ac:dyDescent="0.25">
      <c r="A66" s="140" t="s">
        <v>10</v>
      </c>
      <c r="B66" s="140" t="s">
        <v>18</v>
      </c>
      <c r="C66" s="140" t="s">
        <v>191</v>
      </c>
      <c r="D66" s="147">
        <f t="shared" si="18"/>
        <v>7.0280418570905015E-2</v>
      </c>
      <c r="E66" s="140" t="str" cm="1">
        <f t="array" ref="E66">IF(LEN($B66)=0,"",INDEX(table_options[Component Options],MATCH(1,(table_options[Sector]=$A66)*(table_options[Supply]=$C66)*(table_options[Component]=E$17)*(table_options[Default?]=TRUE),0)))</f>
        <v>Central Valley Project Conveyance</v>
      </c>
      <c r="F66" s="148">
        <f>IF(E66="None",0,INDEX('Default Values'!$B$72:$B$85,MATCH('Historical Mix'!$C66,'Default Values'!$A$72:$A$85,0)))</f>
        <v>0</v>
      </c>
      <c r="G66" s="149" cm="1">
        <f t="array" ref="G66">IF(OR(E66="None",D66=0),0,_xlfn.IFNA(INDEX('Default EI Values'!$F$2:$F$951,_xlfn.IFNA(MATCH(1,('Default EI Values'!$A$2:$A$951=$A66)*('Default EI Values'!$B$2:$B$951=$B66)*('Default EI Values'!$C$2:$C$951=SUBSTITUTE($C66,"*",""))*('Default EI Values'!$D$2:$D$951=E$17)*('Default EI Values'!$E$2:$E$951=E66),0),MATCH(1,('Default EI Values'!$A$2:$A$951=$A66)*('Default EI Values'!$B$2:$B$951="Any")*('Default EI Values'!$C$2:$C$951=$C66)*('Default EI Values'!$D$2:$D$951=E$17)*('Default EI Values'!$E$2:$E$951=E66),0))),0))</f>
        <v>696.48350000000005</v>
      </c>
      <c r="H66" s="204"/>
      <c r="I66" s="204"/>
      <c r="J66" s="140" t="str" cm="1">
        <f t="array" ref="J66">IF(LEN($B66)=0,"",INDEX(table_options[Component Options],MATCH(1,(table_options[Sector]=$A66)*(table_options[Supply]=$C66)*(table_options[Component]=J$17)*(table_options[Default?]=TRUE),0)))</f>
        <v>Conventional Drinking Water Treatment</v>
      </c>
      <c r="K66" s="148">
        <f>IF(J66="None",0,INDEX('Default Values'!$B$72:$B$85,MATCH('Historical Mix'!J$17,'Default Values'!$A$72:$A$85,0)))</f>
        <v>0.94</v>
      </c>
      <c r="L66" s="149" cm="1">
        <f t="array" ref="L66">IF(OR(J66="None",D66=0),0,INDEX('Default EI Values'!$F$2:$F$951,_xlfn.IFNA(MATCH(1,('Default EI Values'!$A$2:$A$951=$A66)*('Default EI Values'!$B$2:$B$951=$B66)*('Default EI Values'!$C$2:$C$951=SUBSTITUTE($C66,"*",""))*('Default EI Values'!$D$2:$D$951=J$17)*('Default EI Values'!$E$2:$E$951=J66),0),MATCH(1,('Default EI Values'!$A$2:$A$951=$A66)*('Default EI Values'!$B$2:$B$951="Any")*('Default EI Values'!$C$2:$C$951=$C66)*('Default EI Values'!$D$2:$D$951=J$17)*('Default EI Values'!$E$2:$E$951=J66),0))))</f>
        <v>205.30303721428572</v>
      </c>
      <c r="M66" s="204"/>
      <c r="N66" s="204"/>
      <c r="O66" s="140" t="str" cm="1">
        <f t="array" ref="O66">IF(LEN($B66)=0,"",INDEX(table_options[Component Options],MATCH(1,(table_options[Sector]=$A66)*(table_options[Supply]=$C66)*(table_options[Component]=O$17)*(table_options[Default?]=TRUE),0)))</f>
        <v>Urban Potable Distribution</v>
      </c>
      <c r="P66" s="140" t="str">
        <f>IF(OR(LEN($C66)=0,O66&lt;&gt;"Urban Potable Distribution"),"",INDEX('Default Values'!$B$56:$B$65,MATCH('Historical Mix'!$B66,'Default Values'!$A$56:$A$65,0)))</f>
        <v>Moderate</v>
      </c>
      <c r="Q66" s="148">
        <f>IF(P66="None",0,INDEX('Default Values'!$B$72:$B$85,MATCH('Historical Mix'!O$17,'Default Values'!$A$72:$A$85,0)))</f>
        <v>0.95</v>
      </c>
      <c r="R66" s="149" cm="1">
        <f t="array" ref="R66">IF(OR(O66="None",D66=0),0,INDEX('Default EI Values'!$F$2:$F$951,_xlfn.IFNA(MATCH(1,('Default EI Values'!$A$2:$A$951=$A66)*('Default EI Values'!$B$2:$B$951=$B66)*('Default EI Values'!$C$2:$C$951=SUBSTITUTE($C66,"*",""))*('Default EI Values'!$D$2:$D$951=O$17)*('Default EI Values'!$E$2:$E$951=O66),0),_xlfn.IFNA(MATCH(1,('Default EI Values'!$A$2:$A$951=$A66)*('Default EI Values'!$B$2:$B$951="Any")*('Default EI Values'!$C$2:$C$951=$C66)*('Default EI Values'!$D$2:$D$951=O$17)*('Default EI Values'!$E$2:$E$951=O66),0),MATCH(1,('Default EI Values'!$B$2:$B$951="Any")*('Default EI Values'!$C$2:$C$951=$C66)*('Default EI Values'!$D$2:$D$951=O$17)*('Default EI Values'!$E$2:$E$951=$O66&amp;" - "&amp;$P66),0)))))</f>
        <v>163</v>
      </c>
      <c r="S66" s="204"/>
      <c r="T66" s="204"/>
      <c r="U66" s="140" t="str" cm="1">
        <f t="array" ref="U66">IF(LEN($B66)=0,"",INDEX(table_options[Component Options],MATCH(1,(table_options[Sector]=$A66)*(table_options[Supply]=$C66)*(table_options[Component]=U$17)*(table_options[Default?]=TRUE),0)))</f>
        <v>Wastewater Collection</v>
      </c>
      <c r="V66" s="148">
        <f>IF(U66="None",0,INDEX('Default Values'!$B$72:$B$85,MATCH('Historical Mix'!U$17,'Default Values'!$A$72:$A$85,0)))</f>
        <v>0.97</v>
      </c>
      <c r="W66" s="149" cm="1">
        <f t="array" ref="W66">IF(OR(U66="None",D66=0),0,INDEX('Default EI Values'!$F$2:$F$951,_xlfn.IFNA(MATCH(1,('Default EI Values'!$A$2:$A$951=$A66)*('Default EI Values'!$B$2:$B$951=$B66)*('Default EI Values'!$C$2:$C$951=SUBSTITUTE($C66,"*",""))*('Default EI Values'!$D$2:$D$951=U$17)*('Default EI Values'!$E$2:$E$951=U66),0),MATCH(1,('Default EI Values'!$A$2:$A$951=$A66)*('Default EI Values'!$B$2:$B$951="Any")*('Default EI Values'!$C$2:$C$951=$C66)*('Default EI Values'!$D$2:$D$951=U$17)*('Default EI Values'!$E$2:$E$951=U66),0))))</f>
        <v>71.524294499999996</v>
      </c>
      <c r="X66" s="204"/>
      <c r="Y66" s="204"/>
      <c r="Z66" s="140" t="str" cm="1">
        <f t="array" ref="Z66">IF(LEN($B66)=0,"",INDEX(table_options[Component Options],MATCH(1,(table_options[Sector]=$A66)*(table_options[Supply]=$C66)*(table_options[Component]=Z$17)*(table_options[Default?]=TRUE),0)))</f>
        <v xml:space="preserve">Wastewater Secondary Treatment </v>
      </c>
      <c r="AA66" s="148">
        <f>IF(Z66="None",0,INDEX('Default Values'!$B$72:$B$85,MATCH('Historical Mix'!Z$17,'Default Values'!$A$72:$A$85,0)))</f>
        <v>0.97</v>
      </c>
      <c r="AB66" s="149" cm="1">
        <f t="array" ref="AB66">IF(OR(Z66="None",D66=0),0,INDEX('Default EI Values'!$F$2:$F$951,_xlfn.IFNA(MATCH(1,('Default EI Values'!$A$2:$A$951=$A66)*('Default EI Values'!$B$2:$B$951=$B66)*('Default EI Values'!$C$2:$C$951=SUBSTITUTE($C66,"*",""))*('Default EI Values'!$D$2:$D$951=Z$17)*('Default EI Values'!$E$2:$E$951=Z66),0),MATCH(1,('Default EI Values'!$A$2:$A$951=$A66)*('Default EI Values'!$B$2:$B$951="Any")*('Default EI Values'!$C$2:$C$951=$C66)*('Default EI Values'!$D$2:$D$951=Z$17)*('Default EI Values'!$E$2:$E$951=Z66),0))))</f>
        <v>654.12260742857143</v>
      </c>
      <c r="AC66" s="204"/>
      <c r="AD66" s="204"/>
    </row>
    <row r="67" spans="1:30" x14ac:dyDescent="0.25">
      <c r="A67" s="140" t="s">
        <v>10</v>
      </c>
      <c r="B67" s="140" t="s">
        <v>18</v>
      </c>
      <c r="C67" s="140" t="s">
        <v>190</v>
      </c>
      <c r="D67" s="147">
        <f t="shared" si="18"/>
        <v>1.8370445722663119E-2</v>
      </c>
      <c r="E67" s="140" t="str" cm="1">
        <f t="array" ref="E67">IF(LEN($B67)=0,"",INDEX(table_options[Component Options],MATCH(1,(table_options[Sector]=$A67)*(table_options[Supply]=$C67)*(table_options[Component]=E$17)*(table_options[Default?]=TRUE),0)))</f>
        <v>State Water Project Conveyance</v>
      </c>
      <c r="F67" s="148">
        <f>IF(E67="None",0,INDEX('Default Values'!$B$72:$B$85,MATCH('Historical Mix'!$C67,'Default Values'!$A$72:$A$85,0)))</f>
        <v>0</v>
      </c>
      <c r="G67" s="149" cm="1">
        <f t="array" ref="G67">IF(OR(E67="None",D67=0),0,_xlfn.IFNA(INDEX('Default EI Values'!$F$2:$F$951,_xlfn.IFNA(MATCH(1,('Default EI Values'!$A$2:$A$951=$A67)*('Default EI Values'!$B$2:$B$951=$B67)*('Default EI Values'!$C$2:$C$951=SUBSTITUTE($C67,"*",""))*('Default EI Values'!$D$2:$D$951=E$17)*('Default EI Values'!$E$2:$E$951=E67),0),MATCH(1,('Default EI Values'!$A$2:$A$951=$A67)*('Default EI Values'!$B$2:$B$951="Any")*('Default EI Values'!$C$2:$C$951=$C67)*('Default EI Values'!$D$2:$D$951=E$17)*('Default EI Values'!$E$2:$E$951=E67),0))),0))</f>
        <v>2056.32213</v>
      </c>
      <c r="H67" s="205"/>
      <c r="I67" s="205"/>
      <c r="J67" s="140" t="str" cm="1">
        <f t="array" ref="J67">IF(LEN($B67)=0,"",INDEX(table_options[Component Options],MATCH(1,(table_options[Sector]=$A67)*(table_options[Supply]=$C67)*(table_options[Component]=J$17)*(table_options[Default?]=TRUE),0)))</f>
        <v>Conventional Drinking Water Treatment</v>
      </c>
      <c r="K67" s="148">
        <f>IF(J67="None",0,INDEX('Default Values'!$B$72:$B$85,MATCH('Historical Mix'!J$17,'Default Values'!$A$72:$A$85,0)))</f>
        <v>0.94</v>
      </c>
      <c r="L67" s="149" cm="1">
        <f t="array" ref="L67">IF(OR(J67="None",D67=0),0,INDEX('Default EI Values'!$F$2:$F$951,_xlfn.IFNA(MATCH(1,('Default EI Values'!$A$2:$A$951=$A67)*('Default EI Values'!$B$2:$B$951=$B67)*('Default EI Values'!$C$2:$C$951=SUBSTITUTE($C67,"*",""))*('Default EI Values'!$D$2:$D$951=J$17)*('Default EI Values'!$E$2:$E$951=J67),0),MATCH(1,('Default EI Values'!$A$2:$A$951=$A67)*('Default EI Values'!$B$2:$B$951="Any")*('Default EI Values'!$C$2:$C$951=$C67)*('Default EI Values'!$D$2:$D$951=J$17)*('Default EI Values'!$E$2:$E$951=J67),0))))</f>
        <v>205.30303721428572</v>
      </c>
      <c r="M67" s="205"/>
      <c r="N67" s="205"/>
      <c r="O67" s="140" t="str" cm="1">
        <f t="array" ref="O67">IF(LEN($B67)=0,"",INDEX(table_options[Component Options],MATCH(1,(table_options[Sector]=$A67)*(table_options[Supply]=$C67)*(table_options[Component]=O$17)*(table_options[Default?]=TRUE),0)))</f>
        <v>Urban Potable Distribution</v>
      </c>
      <c r="P67" s="140" t="str">
        <f>IF(OR(LEN($C67)=0,O67&lt;&gt;"Urban Potable Distribution"),"",INDEX('Default Values'!$B$56:$B$65,MATCH('Historical Mix'!$B67,'Default Values'!$A$56:$A$65,0)))</f>
        <v>Moderate</v>
      </c>
      <c r="Q67" s="148">
        <f>IF(P67="None",0,INDEX('Default Values'!$B$72:$B$85,MATCH('Historical Mix'!O$17,'Default Values'!$A$72:$A$85,0)))</f>
        <v>0.95</v>
      </c>
      <c r="R67" s="149" cm="1">
        <f t="array" ref="R67">IF(OR(O67="None",D67=0),0,INDEX('Default EI Values'!$F$2:$F$951,_xlfn.IFNA(MATCH(1,('Default EI Values'!$A$2:$A$951=$A67)*('Default EI Values'!$B$2:$B$951=$B67)*('Default EI Values'!$C$2:$C$951=SUBSTITUTE($C67,"*",""))*('Default EI Values'!$D$2:$D$951=O$17)*('Default EI Values'!$E$2:$E$951=O67),0),_xlfn.IFNA(MATCH(1,('Default EI Values'!$A$2:$A$951=$A67)*('Default EI Values'!$B$2:$B$951="Any")*('Default EI Values'!$C$2:$C$951=$C67)*('Default EI Values'!$D$2:$D$951=O$17)*('Default EI Values'!$E$2:$E$951=O67),0),MATCH(1,('Default EI Values'!$B$2:$B$951="Any")*('Default EI Values'!$C$2:$C$951=$C67)*('Default EI Values'!$D$2:$D$951=O$17)*('Default EI Values'!$E$2:$E$951=$O67&amp;" - "&amp;$P67),0)))))</f>
        <v>163</v>
      </c>
      <c r="S67" s="205"/>
      <c r="T67" s="205"/>
      <c r="U67" s="140" t="str" cm="1">
        <f t="array" ref="U67">IF(LEN($B67)=0,"",INDEX(table_options[Component Options],MATCH(1,(table_options[Sector]=$A67)*(table_options[Supply]=$C67)*(table_options[Component]=U$17)*(table_options[Default?]=TRUE),0)))</f>
        <v>Wastewater Collection</v>
      </c>
      <c r="V67" s="148">
        <f>IF(U67="None",0,INDEX('Default Values'!$B$72:$B$85,MATCH('Historical Mix'!U$17,'Default Values'!$A$72:$A$85,0)))</f>
        <v>0.97</v>
      </c>
      <c r="W67" s="149" cm="1">
        <f t="array" ref="W67">IF(OR(U67="None",D67=0),0,INDEX('Default EI Values'!$F$2:$F$951,_xlfn.IFNA(MATCH(1,('Default EI Values'!$A$2:$A$951=$A67)*('Default EI Values'!$B$2:$B$951=$B67)*('Default EI Values'!$C$2:$C$951=SUBSTITUTE($C67,"*",""))*('Default EI Values'!$D$2:$D$951=U$17)*('Default EI Values'!$E$2:$E$951=U67),0),MATCH(1,('Default EI Values'!$A$2:$A$951=$A67)*('Default EI Values'!$B$2:$B$951="Any")*('Default EI Values'!$C$2:$C$951=$C67)*('Default EI Values'!$D$2:$D$951=U$17)*('Default EI Values'!$E$2:$E$951=U67),0))))</f>
        <v>71.524294499999996</v>
      </c>
      <c r="X67" s="205"/>
      <c r="Y67" s="205"/>
      <c r="Z67" s="140" t="str" cm="1">
        <f t="array" ref="Z67">IF(LEN($B67)=0,"",INDEX(table_options[Component Options],MATCH(1,(table_options[Sector]=$A67)*(table_options[Supply]=$C67)*(table_options[Component]=Z$17)*(table_options[Default?]=TRUE),0)))</f>
        <v xml:space="preserve">Wastewater Secondary Treatment </v>
      </c>
      <c r="AA67" s="148">
        <f>IF(Z67="None",0,INDEX('Default Values'!$B$72:$B$85,MATCH('Historical Mix'!Z$17,'Default Values'!$A$72:$A$85,0)))</f>
        <v>0.97</v>
      </c>
      <c r="AB67" s="149" cm="1">
        <f t="array" ref="AB67">IF(OR(Z67="None",D67=0),0,INDEX('Default EI Values'!$F$2:$F$951,_xlfn.IFNA(MATCH(1,('Default EI Values'!$A$2:$A$951=$A67)*('Default EI Values'!$B$2:$B$951=$B67)*('Default EI Values'!$C$2:$C$951=SUBSTITUTE($C67,"*",""))*('Default EI Values'!$D$2:$D$951=Z$17)*('Default EI Values'!$E$2:$E$951=Z67),0),MATCH(1,('Default EI Values'!$A$2:$A$951=$A67)*('Default EI Values'!$B$2:$B$951="Any")*('Default EI Values'!$C$2:$C$951=$C67)*('Default EI Values'!$D$2:$D$951=Z$17)*('Default EI Values'!$E$2:$E$951=Z67),0))))</f>
        <v>654.12260742857143</v>
      </c>
      <c r="AC67" s="205"/>
      <c r="AD67" s="205"/>
    </row>
    <row r="68" spans="1:30" x14ac:dyDescent="0.25">
      <c r="A68" s="140" t="s">
        <v>11</v>
      </c>
      <c r="B68" s="140" t="s">
        <v>18</v>
      </c>
      <c r="C68" s="140" t="s">
        <v>45</v>
      </c>
      <c r="D68" s="147">
        <f t="shared" si="18"/>
        <v>0</v>
      </c>
      <c r="E68" s="140" t="str" cm="1">
        <f t="array" ref="E68">IF(LEN($B68)=0,"",INDEX(table_options[Component Options],MATCH(1,(table_options[Sector]=$A68)*(table_options[Supply]=$C68)*(table_options[Component]=E$17)*(table_options[Default?]=TRUE),0)))</f>
        <v>Seawater Desalination Conveyance</v>
      </c>
      <c r="F68" s="148">
        <f>IF(E68="None",0,INDEX('Default Values'!$B$72:$B$85,MATCH('Historical Mix'!$C68,'Default Values'!$A$72:$A$85,0)))</f>
        <v>0.94</v>
      </c>
      <c r="G68" s="149" cm="1">
        <f t="array" ref="G68">IF(OR(E68="None",D68=0),0,_xlfn.IFNA(INDEX('Default EI Values'!$F$2:$F$951,_xlfn.IFNA(MATCH(1,('Default EI Values'!$A$2:$A$951=$A68)*('Default EI Values'!$B$2:$B$951=$B68)*('Default EI Values'!$C$2:$C$951=SUBSTITUTE($C68,"*",""))*('Default EI Values'!$D$2:$D$951=E$17)*('Default EI Values'!$E$2:$E$951=E68),0),MATCH(1,('Default EI Values'!$A$2:$A$951=$A68)*('Default EI Values'!$B$2:$B$951="Any")*('Default EI Values'!$C$2:$C$951=$C68)*('Default EI Values'!$D$2:$D$951=E$17)*('Default EI Values'!$E$2:$E$951=E68),0))),0))</f>
        <v>0</v>
      </c>
      <c r="H68" s="203">
        <f>SUMPRODUCT($D68:$D77,G68:G77)</f>
        <v>537.0218400890418</v>
      </c>
      <c r="I68" s="203">
        <f t="shared" ref="I68" si="24">SUMPRODUCT($D68:$D77,F68:F77,G68:G77)</f>
        <v>265.31070669912725</v>
      </c>
      <c r="J68" s="140" t="str" cm="1">
        <f t="array" ref="J68">IF(LEN($B68)=0,"",INDEX(table_options[Component Options],MATCH(1,(table_options[Sector]=$A68)*(table_options[Supply]=$C68)*(table_options[Component]=J$17)*(table_options[Default?]=TRUE),0)))</f>
        <v>Seawater Desalination Treatment</v>
      </c>
      <c r="K68" s="148">
        <f>IF(J68="None",0,INDEX('Default Values'!$B$72:$B$85,MATCH('Historical Mix'!J$17,'Default Values'!$A$72:$A$85,0)))</f>
        <v>0.94</v>
      </c>
      <c r="L68" s="149" cm="1">
        <f t="array" ref="L68">IF(OR(J68="None",D68=0),0,INDEX('Default EI Values'!$F$2:$F$951,_xlfn.IFNA(MATCH(1,('Default EI Values'!$A$2:$A$951=$A68)*('Default EI Values'!$B$2:$B$951=$B68)*('Default EI Values'!$C$2:$C$951=SUBSTITUTE($C68,"*",""))*('Default EI Values'!$D$2:$D$951=J$17)*('Default EI Values'!$E$2:$E$951=J68),0),MATCH(1,('Default EI Values'!$A$2:$A$951=$A68)*('Default EI Values'!$B$2:$B$951="Any")*('Default EI Values'!$C$2:$C$951=$C68)*('Default EI Values'!$D$2:$D$951=J$17)*('Default EI Values'!$E$2:$E$951=J68),0))))</f>
        <v>0</v>
      </c>
      <c r="M68" s="203">
        <f>SUMPRODUCT($D68:$D77,L68:L77)</f>
        <v>3.1719690997400001</v>
      </c>
      <c r="N68" s="203">
        <f t="shared" ref="N68" si="25">SUMPRODUCT($D68:$D77,K68:K77,L68:L77)</f>
        <v>2.9816509537556004</v>
      </c>
      <c r="O68" s="140" t="str" cm="1">
        <f t="array" ref="O68">IF(LEN($B68)=0,"",INDEX(table_options[Component Options],MATCH(1,(table_options[Sector]=$A68)*(table_options[Supply]=$C68)*(table_options[Component]=O$17)*(table_options[Default?]=TRUE),0)))</f>
        <v>Ag Distribution</v>
      </c>
      <c r="P68" s="140" t="str">
        <f>IF(OR(LEN($C68)=0,O68&lt;&gt;"Urban Potable Distribution"),"",INDEX('Default Values'!$B$56:$B$65,MATCH('Historical Mix'!$B68,'Default Values'!$A$56:$A$65,0)))</f>
        <v/>
      </c>
      <c r="Q68" s="148">
        <f>IF(P68="None",0,INDEX('Default Values'!$B$72:$B$85,MATCH('Historical Mix'!O$17,'Default Values'!$A$72:$A$85,0)))</f>
        <v>0.95</v>
      </c>
      <c r="R68" s="149" cm="1">
        <f t="array" ref="R68">IF(OR(O68="None",D68=0),0,INDEX('Default EI Values'!$F$2:$F$951,_xlfn.IFNA(MATCH(1,('Default EI Values'!$A$2:$A$951=$A68)*('Default EI Values'!$B$2:$B$951=$B68)*('Default EI Values'!$C$2:$C$951=SUBSTITUTE($C68,"*",""))*('Default EI Values'!$D$2:$D$951=O$17)*('Default EI Values'!$E$2:$E$951=O68),0),_xlfn.IFNA(MATCH(1,('Default EI Values'!$A$2:$A$951=$A68)*('Default EI Values'!$B$2:$B$951="Any")*('Default EI Values'!$C$2:$C$951=$C68)*('Default EI Values'!$D$2:$D$951=O$17)*('Default EI Values'!$E$2:$E$951=O68),0),MATCH(1,('Default EI Values'!$B$2:$B$951="Any")*('Default EI Values'!$C$2:$C$951=$C68)*('Default EI Values'!$D$2:$D$951=O$17)*('Default EI Values'!$E$2:$E$951=$O68&amp;" - "&amp;$P68),0)))))</f>
        <v>0</v>
      </c>
      <c r="S68" s="203">
        <f>SUMPRODUCT($D68:$D77,R68:R77)</f>
        <v>143.8443475876312</v>
      </c>
      <c r="T68" s="203">
        <f t="shared" ref="T68" si="26">SUMPRODUCT($D68:$D77,Q68:Q77,R68:R77)</f>
        <v>136.65213020824964</v>
      </c>
      <c r="U68" s="140" t="str" cm="1">
        <f t="array" ref="U68">IF(LEN($B68)=0,"",INDEX(table_options[Component Options],MATCH(1,(table_options[Sector]=$A68)*(table_options[Supply]=$C68)*(table_options[Component]=U$17)*(table_options[Default?]=TRUE),0)))</f>
        <v>None</v>
      </c>
      <c r="V68" s="148">
        <f>IF(U68="None",0,INDEX('Default Values'!$B$72:$B$85,MATCH('Historical Mix'!U$17,'Default Values'!$A$72:$A$85,0)))</f>
        <v>0</v>
      </c>
      <c r="W68" s="149" cm="1">
        <f t="array" ref="W68">IF(OR(U68="None",D68=0),0,INDEX('Default EI Values'!$F$2:$F$951,_xlfn.IFNA(MATCH(1,('Default EI Values'!$A$2:$A$951=$A68)*('Default EI Values'!$B$2:$B$951=$B68)*('Default EI Values'!$C$2:$C$951=SUBSTITUTE($C68,"*",""))*('Default EI Values'!$D$2:$D$951=U$17)*('Default EI Values'!$E$2:$E$951=U68),0),MATCH(1,('Default EI Values'!$A$2:$A$951=$A68)*('Default EI Values'!$B$2:$B$951="Any")*('Default EI Values'!$C$2:$C$951=$C68)*('Default EI Values'!$D$2:$D$951=U$17)*('Default EI Values'!$E$2:$E$951=U68),0))))</f>
        <v>0</v>
      </c>
      <c r="X68" s="203">
        <f>SUMPRODUCT($D68:$D77,W68:W77)</f>
        <v>0</v>
      </c>
      <c r="Y68" s="203">
        <f t="shared" ref="Y68" si="27">SUMPRODUCT($D68:$D77,V68:V77,W68:W77)</f>
        <v>0</v>
      </c>
      <c r="Z68" s="140" t="str" cm="1">
        <f t="array" ref="Z68">IF(LEN($B68)=0,"",INDEX(table_options[Component Options],MATCH(1,(table_options[Sector]=$A68)*(table_options[Supply]=$C68)*(table_options[Component]=Z$17)*(table_options[Default?]=TRUE),0)))</f>
        <v>None</v>
      </c>
      <c r="AA68" s="148">
        <f>IF(Z68="None",0,INDEX('Default Values'!$B$72:$B$85,MATCH('Historical Mix'!Z$17,'Default Values'!$A$72:$A$85,0)))</f>
        <v>0</v>
      </c>
      <c r="AB68" s="149" cm="1">
        <f t="array" ref="AB68">IF(OR(Z68="None",D68=0),0,INDEX('Default EI Values'!$F$2:$F$951,_xlfn.IFNA(MATCH(1,('Default EI Values'!$A$2:$A$951=$A68)*('Default EI Values'!$B$2:$B$951=$B68)*('Default EI Values'!$C$2:$C$951=SUBSTITUTE($C68,"*",""))*('Default EI Values'!$D$2:$D$951=Z$17)*('Default EI Values'!$E$2:$E$951=Z68),0),MATCH(1,('Default EI Values'!$A$2:$A$951=$A68)*('Default EI Values'!$B$2:$B$951="Any")*('Default EI Values'!$C$2:$C$951=$C68)*('Default EI Values'!$D$2:$D$951=Z$17)*('Default EI Values'!$E$2:$E$951=Z68),0))))</f>
        <v>0</v>
      </c>
      <c r="AC68" s="203">
        <f>SUMPRODUCT($D68:$D77,AB68:AB77)</f>
        <v>0</v>
      </c>
      <c r="AD68" s="203">
        <f t="shared" ref="AD68" si="28">SUMPRODUCT($D68:$D77,AA68:AA77,AB68:AB77)</f>
        <v>0</v>
      </c>
    </row>
    <row r="69" spans="1:30" x14ac:dyDescent="0.25">
      <c r="A69" s="140" t="s">
        <v>11</v>
      </c>
      <c r="B69" s="140" t="s">
        <v>18</v>
      </c>
      <c r="C69" s="140" t="s">
        <v>51</v>
      </c>
      <c r="D69" s="147">
        <f t="shared" si="18"/>
        <v>0</v>
      </c>
      <c r="E69" s="140" t="str" cm="1">
        <f t="array" ref="E69">IF(LEN($B69)=0,"",INDEX(table_options[Component Options],MATCH(1,(table_options[Sector]=$A69)*(table_options[Supply]=$C69)*(table_options[Component]=E$17)*(table_options[Default?]=TRUE),0)))</f>
        <v>Groundwater pumping</v>
      </c>
      <c r="F69" s="148">
        <f>IF(E69="None",0,INDEX('Default Values'!$B$72:$B$85,MATCH('Historical Mix'!$C69,'Default Values'!$A$72:$A$85,0)))</f>
        <v>0.94</v>
      </c>
      <c r="G69" s="149" cm="1">
        <f t="array" ref="G69">IF(OR(E69="None",D69=0),0,_xlfn.IFNA(INDEX('Default EI Values'!$F$2:$F$951,_xlfn.IFNA(MATCH(1,('Default EI Values'!$A$2:$A$951=$A69)*('Default EI Values'!$B$2:$B$951=$B69)*('Default EI Values'!$C$2:$C$951=SUBSTITUTE($C69,"*",""))*('Default EI Values'!$D$2:$D$951=E$17)*('Default EI Values'!$E$2:$E$951=E69),0),MATCH(1,('Default EI Values'!$A$2:$A$951=$A69)*('Default EI Values'!$B$2:$B$951="Any")*('Default EI Values'!$C$2:$C$951=$C69)*('Default EI Values'!$D$2:$D$951=E$17)*('Default EI Values'!$E$2:$E$951=E69),0))),0))</f>
        <v>0</v>
      </c>
      <c r="H69" s="204"/>
      <c r="I69" s="204"/>
      <c r="J69" s="140" t="str" cm="1">
        <f t="array" ref="J69">IF(LEN($B69)=0,"",INDEX(table_options[Component Options],MATCH(1,(table_options[Sector]=$A69)*(table_options[Supply]=$C69)*(table_options[Component]=J$17)*(table_options[Default?]=TRUE),0)))</f>
        <v>Brackish Desalination Treatment</v>
      </c>
      <c r="K69" s="148">
        <f>IF(J69="None",0,INDEX('Default Values'!$B$72:$B$85,MATCH('Historical Mix'!J$17,'Default Values'!$A$72:$A$85,0)))</f>
        <v>0.94</v>
      </c>
      <c r="L69" s="149" cm="1">
        <f t="array" ref="L69">IF(OR(J69="None",D69=0),0,INDEX('Default EI Values'!$F$2:$F$951,_xlfn.IFNA(MATCH(1,('Default EI Values'!$A$2:$A$951=$A69)*('Default EI Values'!$B$2:$B$951=$B69)*('Default EI Values'!$C$2:$C$951=SUBSTITUTE($C69,"*",""))*('Default EI Values'!$D$2:$D$951=J$17)*('Default EI Values'!$E$2:$E$951=J69),0),MATCH(1,('Default EI Values'!$A$2:$A$951=$A69)*('Default EI Values'!$B$2:$B$951="Any")*('Default EI Values'!$C$2:$C$951=$C69)*('Default EI Values'!$D$2:$D$951=J$17)*('Default EI Values'!$E$2:$E$951=J69),0))))</f>
        <v>0</v>
      </c>
      <c r="M69" s="204"/>
      <c r="N69" s="204"/>
      <c r="O69" s="140" t="str" cm="1">
        <f t="array" ref="O69">IF(LEN($B69)=0,"",INDEX(table_options[Component Options],MATCH(1,(table_options[Sector]=$A69)*(table_options[Supply]=$C69)*(table_options[Component]=O$17)*(table_options[Default?]=TRUE),0)))</f>
        <v>Ag Distribution</v>
      </c>
      <c r="P69" s="140" t="str">
        <f>IF(OR(LEN($C69)=0,O69&lt;&gt;"Urban Potable Distribution"),"",INDEX('Default Values'!$B$56:$B$65,MATCH('Historical Mix'!$B69,'Default Values'!$A$56:$A$65,0)))</f>
        <v/>
      </c>
      <c r="Q69" s="148">
        <f>IF(P69="None",0,INDEX('Default Values'!$B$72:$B$85,MATCH('Historical Mix'!O$17,'Default Values'!$A$72:$A$85,0)))</f>
        <v>0.95</v>
      </c>
      <c r="R69" s="149" cm="1">
        <f t="array" ref="R69">IF(OR(O69="None",D69=0),0,INDEX('Default EI Values'!$F$2:$F$951,_xlfn.IFNA(MATCH(1,('Default EI Values'!$A$2:$A$951=$A69)*('Default EI Values'!$B$2:$B$951=$B69)*('Default EI Values'!$C$2:$C$951=SUBSTITUTE($C69,"*",""))*('Default EI Values'!$D$2:$D$951=O$17)*('Default EI Values'!$E$2:$E$951=O69),0),_xlfn.IFNA(MATCH(1,('Default EI Values'!$A$2:$A$951=$A69)*('Default EI Values'!$B$2:$B$951="Any")*('Default EI Values'!$C$2:$C$951=$C69)*('Default EI Values'!$D$2:$D$951=O$17)*('Default EI Values'!$E$2:$E$951=O69),0),MATCH(1,('Default EI Values'!$B$2:$B$951="Any")*('Default EI Values'!$C$2:$C$951=$C69)*('Default EI Values'!$D$2:$D$951=O$17)*('Default EI Values'!$E$2:$E$951=$O69&amp;" - "&amp;$P69),0)))))</f>
        <v>0</v>
      </c>
      <c r="S69" s="204"/>
      <c r="T69" s="204"/>
      <c r="U69" s="140" t="str" cm="1">
        <f t="array" ref="U69">IF(LEN($B69)=0,"",INDEX(table_options[Component Options],MATCH(1,(table_options[Sector]=$A69)*(table_options[Supply]=$C69)*(table_options[Component]=U$17)*(table_options[Default?]=TRUE),0)))</f>
        <v>None</v>
      </c>
      <c r="V69" s="148">
        <f>IF(U69="None",0,INDEX('Default Values'!$B$72:$B$85,MATCH('Historical Mix'!U$17,'Default Values'!$A$72:$A$85,0)))</f>
        <v>0</v>
      </c>
      <c r="W69" s="149" cm="1">
        <f t="array" ref="W69">IF(OR(U69="None",D69=0),0,INDEX('Default EI Values'!$F$2:$F$951,_xlfn.IFNA(MATCH(1,('Default EI Values'!$A$2:$A$951=$A69)*('Default EI Values'!$B$2:$B$951=$B69)*('Default EI Values'!$C$2:$C$951=SUBSTITUTE($C69,"*",""))*('Default EI Values'!$D$2:$D$951=U$17)*('Default EI Values'!$E$2:$E$951=U69),0),MATCH(1,('Default EI Values'!$A$2:$A$951=$A69)*('Default EI Values'!$B$2:$B$951="Any")*('Default EI Values'!$C$2:$C$951=$C69)*('Default EI Values'!$D$2:$D$951=U$17)*('Default EI Values'!$E$2:$E$951=U69),0))))</f>
        <v>0</v>
      </c>
      <c r="X69" s="204"/>
      <c r="Y69" s="204"/>
      <c r="Z69" s="140" t="str" cm="1">
        <f t="array" ref="Z69">IF(LEN($B69)=0,"",INDEX(table_options[Component Options],MATCH(1,(table_options[Sector]=$A69)*(table_options[Supply]=$C69)*(table_options[Component]=Z$17)*(table_options[Default?]=TRUE),0)))</f>
        <v>None</v>
      </c>
      <c r="AA69" s="148">
        <f>IF(Z69="None",0,INDEX('Default Values'!$B$72:$B$85,MATCH('Historical Mix'!Z$17,'Default Values'!$A$72:$A$85,0)))</f>
        <v>0</v>
      </c>
      <c r="AB69" s="149" cm="1">
        <f t="array" ref="AB69">IF(OR(Z69="None",D69=0),0,INDEX('Default EI Values'!$F$2:$F$951,_xlfn.IFNA(MATCH(1,('Default EI Values'!$A$2:$A$951=$A69)*('Default EI Values'!$B$2:$B$951=$B69)*('Default EI Values'!$C$2:$C$951=SUBSTITUTE($C69,"*",""))*('Default EI Values'!$D$2:$D$951=Z$17)*('Default EI Values'!$E$2:$E$951=Z69),0),MATCH(1,('Default EI Values'!$A$2:$A$951=$A69)*('Default EI Values'!$B$2:$B$951="Any")*('Default EI Values'!$C$2:$C$951=$C69)*('Default EI Values'!$D$2:$D$951=Z$17)*('Default EI Values'!$E$2:$E$951=Z69),0))))</f>
        <v>0</v>
      </c>
      <c r="AC69" s="204"/>
      <c r="AD69" s="204"/>
    </row>
    <row r="70" spans="1:30" x14ac:dyDescent="0.25">
      <c r="A70" s="140" t="s">
        <v>11</v>
      </c>
      <c r="B70" s="140" t="s">
        <v>18</v>
      </c>
      <c r="C70" s="140" t="s">
        <v>88</v>
      </c>
      <c r="D70" s="147">
        <f t="shared" si="18"/>
        <v>4.7000000000000002E-3</v>
      </c>
      <c r="E70" s="140" t="str" cm="1">
        <f t="array" ref="E70">IF(LEN($B70)=0,"",INDEX(table_options[Component Options],MATCH(1,(table_options[Sector]=$A70)*(table_options[Supply]=$C70)*(table_options[Component]=E$17)*(table_options[Default?]=TRUE),0)))</f>
        <v>Recycled Water (Non-Potable) Conveyance</v>
      </c>
      <c r="F70" s="148">
        <f>IF(E70="None",0,INDEX('Default Values'!$B$72:$B$85,MATCH('Historical Mix'!$C70,'Default Values'!$A$72:$A$85,0)))</f>
        <v>0.97</v>
      </c>
      <c r="G70" s="149" cm="1">
        <f t="array" ref="G70">IF(OR(E70="None",D70=0),0,_xlfn.IFNA(INDEX('Default EI Values'!$F$2:$F$951,_xlfn.IFNA(MATCH(1,('Default EI Values'!$A$2:$A$951=$A70)*('Default EI Values'!$B$2:$B$951=$B70)*('Default EI Values'!$C$2:$C$951=SUBSTITUTE($C70,"*",""))*('Default EI Values'!$D$2:$D$951=E$17)*('Default EI Values'!$E$2:$E$951=E70),0),MATCH(1,('Default EI Values'!$A$2:$A$951=$A70)*('Default EI Values'!$B$2:$B$951="Any")*('Default EI Values'!$C$2:$C$951=$C70)*('Default EI Values'!$D$2:$D$951=E$17)*('Default EI Values'!$E$2:$E$951=E70),0))),0))</f>
        <v>107.31276</v>
      </c>
      <c r="H70" s="204"/>
      <c r="I70" s="204"/>
      <c r="J70" s="140" t="str" cm="1">
        <f t="array" ref="J70">IF(LEN($B70)=0,"",INDEX(table_options[Component Options],MATCH(1,(table_options[Sector]=$A70)*(table_options[Supply]=$C70)*(table_options[Component]=J$17)*(table_options[Default?]=TRUE),0)))</f>
        <v>Recycled Water (Non-potable) Treatment</v>
      </c>
      <c r="K70" s="148">
        <f>IF(J70="None",0,INDEX('Default Values'!$B$72:$B$85,MATCH('Historical Mix'!J$17,'Default Values'!$A$72:$A$85,0)))</f>
        <v>0.94</v>
      </c>
      <c r="L70" s="149" cm="1">
        <f t="array" ref="L70">IF(OR(J70="None",D70=0),0,INDEX('Default EI Values'!$F$2:$F$951,_xlfn.IFNA(MATCH(1,('Default EI Values'!$A$2:$A$951=$A70)*('Default EI Values'!$B$2:$B$951=$B70)*('Default EI Values'!$C$2:$C$951=SUBSTITUTE($C70,"*",""))*('Default EI Values'!$D$2:$D$951=J$17)*('Default EI Values'!$E$2:$E$951=J70),0),MATCH(1,('Default EI Values'!$A$2:$A$951=$A70)*('Default EI Values'!$B$2:$B$951="Any")*('Default EI Values'!$C$2:$C$951=$C70)*('Default EI Values'!$D$2:$D$951=J$17)*('Default EI Values'!$E$2:$E$951=J70),0))))</f>
        <v>606.83150950000004</v>
      </c>
      <c r="M70" s="204"/>
      <c r="N70" s="204"/>
      <c r="O70" s="140" t="str" cm="1">
        <f t="array" ref="O70">IF(LEN($B70)=0,"",INDEX(table_options[Component Options],MATCH(1,(table_options[Sector]=$A70)*(table_options[Supply]=$C70)*(table_options[Component]=O$17)*(table_options[Default?]=TRUE),0)))</f>
        <v>Ag Distribution</v>
      </c>
      <c r="P70" s="140" t="str">
        <f>IF(OR(LEN($C70)=0,O70&lt;&gt;"Urban Potable Distribution"),"",INDEX('Default Values'!$B$56:$B$65,MATCH('Historical Mix'!$B70,'Default Values'!$A$56:$A$65,0)))</f>
        <v/>
      </c>
      <c r="Q70" s="148">
        <f>IF(P70="None",0,INDEX('Default Values'!$B$72:$B$85,MATCH('Historical Mix'!O$17,'Default Values'!$A$72:$A$85,0)))</f>
        <v>0.95</v>
      </c>
      <c r="R70" s="149" cm="1">
        <f t="array" ref="R70">IF(OR(O70="None",D70=0),0,INDEX('Default EI Values'!$F$2:$F$951,_xlfn.IFNA(MATCH(1,('Default EI Values'!$A$2:$A$951=$A70)*('Default EI Values'!$B$2:$B$951=$B70)*('Default EI Values'!$C$2:$C$951=SUBSTITUTE($C70,"*",""))*('Default EI Values'!$D$2:$D$951=O$17)*('Default EI Values'!$E$2:$E$951=O70),0),_xlfn.IFNA(MATCH(1,('Default EI Values'!$A$2:$A$951=$A70)*('Default EI Values'!$B$2:$B$951="Any")*('Default EI Values'!$C$2:$C$951=$C70)*('Default EI Values'!$D$2:$D$951=O$17)*('Default EI Values'!$E$2:$E$951=O70),0),MATCH(1,('Default EI Values'!$B$2:$B$951="Any")*('Default EI Values'!$C$2:$C$951=$C70)*('Default EI Values'!$D$2:$D$951=O$17)*('Default EI Values'!$E$2:$E$951=$O70&amp;" - "&amp;$P70),0)))))</f>
        <v>143.86321650000002</v>
      </c>
      <c r="S70" s="204"/>
      <c r="T70" s="204"/>
      <c r="U70" s="140" t="str" cm="1">
        <f t="array" ref="U70">IF(LEN($B70)=0,"",INDEX(table_options[Component Options],MATCH(1,(table_options[Sector]=$A70)*(table_options[Supply]=$C70)*(table_options[Component]=U$17)*(table_options[Default?]=TRUE),0)))</f>
        <v>None</v>
      </c>
      <c r="V70" s="148">
        <f>IF(U70="None",0,INDEX('Default Values'!$B$72:$B$85,MATCH('Historical Mix'!U$17,'Default Values'!$A$72:$A$85,0)))</f>
        <v>0</v>
      </c>
      <c r="W70" s="149" cm="1">
        <f t="array" ref="W70">IF(OR(U70="None",D70=0),0,INDEX('Default EI Values'!$F$2:$F$951,_xlfn.IFNA(MATCH(1,('Default EI Values'!$A$2:$A$951=$A70)*('Default EI Values'!$B$2:$B$951=$B70)*('Default EI Values'!$C$2:$C$951=SUBSTITUTE($C70,"*",""))*('Default EI Values'!$D$2:$D$951=U$17)*('Default EI Values'!$E$2:$E$951=U70),0),MATCH(1,('Default EI Values'!$A$2:$A$951=$A70)*('Default EI Values'!$B$2:$B$951="Any")*('Default EI Values'!$C$2:$C$951=$C70)*('Default EI Values'!$D$2:$D$951=U$17)*('Default EI Values'!$E$2:$E$951=U70),0))))</f>
        <v>0</v>
      </c>
      <c r="X70" s="204"/>
      <c r="Y70" s="204"/>
      <c r="Z70" s="140" t="str" cm="1">
        <f t="array" ref="Z70">IF(LEN($B70)=0,"",INDEX(table_options[Component Options],MATCH(1,(table_options[Sector]=$A70)*(table_options[Supply]=$C70)*(table_options[Component]=Z$17)*(table_options[Default?]=TRUE),0)))</f>
        <v>None</v>
      </c>
      <c r="AA70" s="148">
        <f>IF(Z70="None",0,INDEX('Default Values'!$B$72:$B$85,MATCH('Historical Mix'!Z$17,'Default Values'!$A$72:$A$85,0)))</f>
        <v>0</v>
      </c>
      <c r="AB70" s="149" cm="1">
        <f t="array" ref="AB70">IF(OR(Z70="None",D70=0),0,INDEX('Default EI Values'!$F$2:$F$951,_xlfn.IFNA(MATCH(1,('Default EI Values'!$A$2:$A$951=$A70)*('Default EI Values'!$B$2:$B$951=$B70)*('Default EI Values'!$C$2:$C$951=SUBSTITUTE($C70,"*",""))*('Default EI Values'!$D$2:$D$951=Z$17)*('Default EI Values'!$E$2:$E$951=Z70),0),MATCH(1,('Default EI Values'!$A$2:$A$951=$A70)*('Default EI Values'!$B$2:$B$951="Any")*('Default EI Values'!$C$2:$C$951=$C70)*('Default EI Values'!$D$2:$D$951=Z$17)*('Default EI Values'!$E$2:$E$951=Z70),0))))</f>
        <v>0</v>
      </c>
      <c r="AC70" s="204"/>
      <c r="AD70" s="204"/>
    </row>
    <row r="71" spans="1:30" x14ac:dyDescent="0.25">
      <c r="A71" s="140" t="s">
        <v>11</v>
      </c>
      <c r="B71" s="140" t="s">
        <v>18</v>
      </c>
      <c r="C71" s="140" t="s">
        <v>89</v>
      </c>
      <c r="D71" s="147">
        <f t="shared" si="18"/>
        <v>2.9999999999999997E-4</v>
      </c>
      <c r="E71" s="140" t="str" cm="1">
        <f t="array" ref="E71">IF(LEN($B71)=0,"",INDEX(table_options[Component Options],MATCH(1,(table_options[Sector]=$A71)*(table_options[Supply]=$C71)*(table_options[Component]=E$17)*(table_options[Default?]=TRUE),0)))</f>
        <v>Groundwater pumping</v>
      </c>
      <c r="F71" s="148">
        <f>IF(E71="None",0,INDEX('Default Values'!$B$72:$B$85,MATCH('Historical Mix'!$C71,'Default Values'!$A$72:$A$85,0)))</f>
        <v>0.97</v>
      </c>
      <c r="G71" s="149" cm="1">
        <f t="array" ref="G71">IF(OR(E71="None",D71=0),0,_xlfn.IFNA(INDEX('Default EI Values'!$F$2:$F$951,_xlfn.IFNA(MATCH(1,('Default EI Values'!$A$2:$A$951=$A71)*('Default EI Values'!$B$2:$B$951=$B71)*('Default EI Values'!$C$2:$C$951=SUBSTITUTE($C71,"*",""))*('Default EI Values'!$D$2:$D$951=E$17)*('Default EI Values'!$E$2:$E$951=E71),0),MATCH(1,('Default EI Values'!$A$2:$A$951=$A71)*('Default EI Values'!$B$2:$B$951="Any")*('Default EI Values'!$C$2:$C$951=$C71)*('Default EI Values'!$D$2:$D$951=E$17)*('Default EI Values'!$E$2:$E$951=E71),0))),0))</f>
        <v>506.10753933333331</v>
      </c>
      <c r="H71" s="204"/>
      <c r="I71" s="204"/>
      <c r="J71" s="140" t="str" cm="1">
        <f t="array" ref="J71">IF(LEN($B71)=0,"",INDEX(table_options[Component Options],MATCH(1,(table_options[Sector]=$A71)*(table_options[Supply]=$C71)*(table_options[Component]=J$17)*(table_options[Default?]=TRUE),0)))</f>
        <v>Recycled Water (Potable) Treatment</v>
      </c>
      <c r="K71" s="148">
        <f>IF(J71="None",0,INDEX('Default Values'!$B$72:$B$85,MATCH('Historical Mix'!J$17,'Default Values'!$A$72:$A$85,0)))</f>
        <v>0.94</v>
      </c>
      <c r="L71" s="149" cm="1">
        <f t="array" ref="L71">IF(OR(J71="None",D71=0),0,INDEX('Default EI Values'!$F$2:$F$951,_xlfn.IFNA(MATCH(1,('Default EI Values'!$A$2:$A$951=$A71)*('Default EI Values'!$B$2:$B$951=$B71)*('Default EI Values'!$C$2:$C$951=SUBSTITUTE($C71,"*",""))*('Default EI Values'!$D$2:$D$951=J$17)*('Default EI Values'!$E$2:$E$951=J71),0),MATCH(1,('Default EI Values'!$A$2:$A$951=$A71)*('Default EI Values'!$B$2:$B$951="Any")*('Default EI Values'!$C$2:$C$951=$C71)*('Default EI Values'!$D$2:$D$951=J$17)*('Default EI Values'!$E$2:$E$951=J71),0))))</f>
        <v>1066.2033503</v>
      </c>
      <c r="M71" s="204"/>
      <c r="N71" s="204"/>
      <c r="O71" s="140" t="str" cm="1">
        <f t="array" ref="O71">IF(LEN($B71)=0,"",INDEX(table_options[Component Options],MATCH(1,(table_options[Sector]=$A71)*(table_options[Supply]=$C71)*(table_options[Component]=O$17)*(table_options[Default?]=TRUE),0)))</f>
        <v>Ag Distribution</v>
      </c>
      <c r="P71" s="140" t="str">
        <f>IF(OR(LEN($C71)=0,O71&lt;&gt;"Urban Potable Distribution"),"",INDEX('Default Values'!$B$56:$B$65,MATCH('Historical Mix'!$B71,'Default Values'!$A$56:$A$65,0)))</f>
        <v/>
      </c>
      <c r="Q71" s="148">
        <f>IF(P71="None",0,INDEX('Default Values'!$B$72:$B$85,MATCH('Historical Mix'!O$17,'Default Values'!$A$72:$A$85,0)))</f>
        <v>0.95</v>
      </c>
      <c r="R71" s="149" cm="1">
        <f t="array" ref="R71">IF(OR(O71="None",D71=0),0,INDEX('Default EI Values'!$F$2:$F$951,_xlfn.IFNA(MATCH(1,('Default EI Values'!$A$2:$A$951=$A71)*('Default EI Values'!$B$2:$B$951=$B71)*('Default EI Values'!$C$2:$C$951=SUBSTITUTE($C71,"*",""))*('Default EI Values'!$D$2:$D$951=O$17)*('Default EI Values'!$E$2:$E$951=O71),0),_xlfn.IFNA(MATCH(1,('Default EI Values'!$A$2:$A$951=$A71)*('Default EI Values'!$B$2:$B$951="Any")*('Default EI Values'!$C$2:$C$951=$C71)*('Default EI Values'!$D$2:$D$951=O$17)*('Default EI Values'!$E$2:$E$951=O71),0),MATCH(1,('Default EI Values'!$B$2:$B$951="Any")*('Default EI Values'!$C$2:$C$951=$C71)*('Default EI Values'!$D$2:$D$951=O$17)*('Default EI Values'!$E$2:$E$951=$O71&amp;" - "&amp;$P71),0)))))</f>
        <v>143.86321650000002</v>
      </c>
      <c r="S71" s="204"/>
      <c r="T71" s="204"/>
      <c r="U71" s="140" t="str" cm="1">
        <f t="array" ref="U71">IF(LEN($B71)=0,"",INDEX(table_options[Component Options],MATCH(1,(table_options[Sector]=$A71)*(table_options[Supply]=$C71)*(table_options[Component]=U$17)*(table_options[Default?]=TRUE),0)))</f>
        <v>None</v>
      </c>
      <c r="V71" s="148">
        <f>IF(U71="None",0,INDEX('Default Values'!$B$72:$B$85,MATCH('Historical Mix'!U$17,'Default Values'!$A$72:$A$85,0)))</f>
        <v>0</v>
      </c>
      <c r="W71" s="149" cm="1">
        <f t="array" ref="W71">IF(OR(U71="None",D71=0),0,INDEX('Default EI Values'!$F$2:$F$951,_xlfn.IFNA(MATCH(1,('Default EI Values'!$A$2:$A$951=$A71)*('Default EI Values'!$B$2:$B$951=$B71)*('Default EI Values'!$C$2:$C$951=SUBSTITUTE($C71,"*",""))*('Default EI Values'!$D$2:$D$951=U$17)*('Default EI Values'!$E$2:$E$951=U71),0),MATCH(1,('Default EI Values'!$A$2:$A$951=$A71)*('Default EI Values'!$B$2:$B$951="Any")*('Default EI Values'!$C$2:$C$951=$C71)*('Default EI Values'!$D$2:$D$951=U$17)*('Default EI Values'!$E$2:$E$951=U71),0))))</f>
        <v>0</v>
      </c>
      <c r="X71" s="204"/>
      <c r="Y71" s="204"/>
      <c r="Z71" s="140" t="str" cm="1">
        <f t="array" ref="Z71">IF(LEN($B71)=0,"",INDEX(table_options[Component Options],MATCH(1,(table_options[Sector]=$A71)*(table_options[Supply]=$C71)*(table_options[Component]=Z$17)*(table_options[Default?]=TRUE),0)))</f>
        <v>None</v>
      </c>
      <c r="AA71" s="148">
        <f>IF(Z71="None",0,INDEX('Default Values'!$B$72:$B$85,MATCH('Historical Mix'!Z$17,'Default Values'!$A$72:$A$85,0)))</f>
        <v>0</v>
      </c>
      <c r="AB71" s="149" cm="1">
        <f t="array" ref="AB71">IF(OR(Z71="None",D71=0),0,INDEX('Default EI Values'!$F$2:$F$951,_xlfn.IFNA(MATCH(1,('Default EI Values'!$A$2:$A$951=$A71)*('Default EI Values'!$B$2:$B$951=$B71)*('Default EI Values'!$C$2:$C$951=SUBSTITUTE($C71,"*",""))*('Default EI Values'!$D$2:$D$951=Z$17)*('Default EI Values'!$E$2:$E$951=Z71),0),MATCH(1,('Default EI Values'!$A$2:$A$951=$A71)*('Default EI Values'!$B$2:$B$951="Any")*('Default EI Values'!$C$2:$C$951=$C71)*('Default EI Values'!$D$2:$D$951=Z$17)*('Default EI Values'!$E$2:$E$951=Z71),0))))</f>
        <v>0</v>
      </c>
      <c r="AC71" s="204"/>
      <c r="AD71" s="204"/>
    </row>
    <row r="72" spans="1:30" x14ac:dyDescent="0.25">
      <c r="A72" s="140" t="s">
        <v>11</v>
      </c>
      <c r="B72" s="140" t="s">
        <v>18</v>
      </c>
      <c r="C72" s="140" t="s">
        <v>36</v>
      </c>
      <c r="D72" s="147">
        <f t="shared" si="18"/>
        <v>0.88463868714143612</v>
      </c>
      <c r="E72" s="140" t="str" cm="1">
        <f t="array" ref="E72">IF(LEN($B72)=0,"",INDEX(table_options[Component Options],MATCH(1,(table_options[Sector]=$A72)*(table_options[Supply]=$C72)*(table_options[Component]=E$17)*(table_options[Default?]=TRUE),0)))</f>
        <v>Groundwater pumping</v>
      </c>
      <c r="F72" s="148">
        <f>IF(E72="None",0,INDEX('Default Values'!$B$72:$B$85,MATCH('Historical Mix'!$C72,'Default Values'!$A$72:$A$85,0)))</f>
        <v>0.59</v>
      </c>
      <c r="G72" s="149" cm="1">
        <f t="array" ref="G72">IF(OR(E72="None",D72=0),0,_xlfn.IFNA(INDEX('Default EI Values'!$F$2:$F$951,_xlfn.IFNA(MATCH(1,('Default EI Values'!$A$2:$A$951=$A72)*('Default EI Values'!$B$2:$B$951=$B72)*('Default EI Values'!$C$2:$C$951=SUBSTITUTE($C72,"*",""))*('Default EI Values'!$D$2:$D$951=E$17)*('Default EI Values'!$E$2:$E$951=E72),0),MATCH(1,('Default EI Values'!$A$2:$A$951=$A72)*('Default EI Values'!$B$2:$B$951="Any")*('Default EI Values'!$C$2:$C$951=$C72)*('Default EI Values'!$D$2:$D$951=E$17)*('Default EI Values'!$E$2:$E$951=E72),0))),0))</f>
        <v>506.10753933333331</v>
      </c>
      <c r="H72" s="204"/>
      <c r="I72" s="204"/>
      <c r="J72" s="140" t="str" cm="1">
        <f t="array" ref="J72">IF(LEN($B72)=0,"",INDEX(table_options[Component Options],MATCH(1,(table_options[Sector]=$A72)*(table_options[Supply]=$C72)*(table_options[Component]=J$17)*(table_options[Default?]=TRUE),0)))</f>
        <v>None</v>
      </c>
      <c r="K72" s="148">
        <f>IF(J72="None",0,INDEX('Default Values'!$B$72:$B$85,MATCH('Historical Mix'!J$17,'Default Values'!$A$72:$A$85,0)))</f>
        <v>0</v>
      </c>
      <c r="L72" s="149" cm="1">
        <f t="array" ref="L72">IF(OR(J72="None",D72=0),0,INDEX('Default EI Values'!$F$2:$F$951,_xlfn.IFNA(MATCH(1,('Default EI Values'!$A$2:$A$951=$A72)*('Default EI Values'!$B$2:$B$951=$B72)*('Default EI Values'!$C$2:$C$951=SUBSTITUTE($C72,"*",""))*('Default EI Values'!$D$2:$D$951=J$17)*('Default EI Values'!$E$2:$E$951=J72),0),MATCH(1,('Default EI Values'!$A$2:$A$951=$A72)*('Default EI Values'!$B$2:$B$951="Any")*('Default EI Values'!$C$2:$C$951=$C72)*('Default EI Values'!$D$2:$D$951=J$17)*('Default EI Values'!$E$2:$E$951=J72),0))))</f>
        <v>0</v>
      </c>
      <c r="M72" s="204"/>
      <c r="N72" s="204"/>
      <c r="O72" s="140" t="str" cm="1">
        <f t="array" ref="O72">IF(LEN($B72)=0,"",INDEX(table_options[Component Options],MATCH(1,(table_options[Sector]=$A72)*(table_options[Supply]=$C72)*(table_options[Component]=O$17)*(table_options[Default?]=TRUE),0)))</f>
        <v>Ag Distribution</v>
      </c>
      <c r="P72" s="140" t="str">
        <f>IF(OR(LEN($C72)=0,O72&lt;&gt;"Urban Potable Distribution"),"",INDEX('Default Values'!$B$56:$B$65,MATCH('Historical Mix'!$B72,'Default Values'!$A$56:$A$65,0)))</f>
        <v/>
      </c>
      <c r="Q72" s="148">
        <f>IF(P72="None",0,INDEX('Default Values'!$B$72:$B$85,MATCH('Historical Mix'!O$17,'Default Values'!$A$72:$A$85,0)))</f>
        <v>0.95</v>
      </c>
      <c r="R72" s="149" cm="1">
        <f t="array" ref="R72">IF(OR(O72="None",D72=0),0,INDEX('Default EI Values'!$F$2:$F$951,_xlfn.IFNA(MATCH(1,('Default EI Values'!$A$2:$A$951=$A72)*('Default EI Values'!$B$2:$B$951=$B72)*('Default EI Values'!$C$2:$C$951=SUBSTITUTE($C72,"*",""))*('Default EI Values'!$D$2:$D$951=O$17)*('Default EI Values'!$E$2:$E$951=O72),0),_xlfn.IFNA(MATCH(1,('Default EI Values'!$A$2:$A$951=$A72)*('Default EI Values'!$B$2:$B$951="Any")*('Default EI Values'!$C$2:$C$951=$C72)*('Default EI Values'!$D$2:$D$951=O$17)*('Default EI Values'!$E$2:$E$951=O72),0),MATCH(1,('Default EI Values'!$B$2:$B$951="Any")*('Default EI Values'!$C$2:$C$951=$C72)*('Default EI Values'!$D$2:$D$951=O$17)*('Default EI Values'!$E$2:$E$951=$O72&amp;" - "&amp;$P72),0)))))</f>
        <v>143.86321650000002</v>
      </c>
      <c r="S72" s="204"/>
      <c r="T72" s="204"/>
      <c r="U72" s="140" t="str" cm="1">
        <f t="array" ref="U72">IF(LEN($B72)=0,"",INDEX(table_options[Component Options],MATCH(1,(table_options[Sector]=$A72)*(table_options[Supply]=$C72)*(table_options[Component]=U$17)*(table_options[Default?]=TRUE),0)))</f>
        <v>None</v>
      </c>
      <c r="V72" s="148">
        <f>IF(U72="None",0,INDEX('Default Values'!$B$72:$B$85,MATCH('Historical Mix'!U$17,'Default Values'!$A$72:$A$85,0)))</f>
        <v>0</v>
      </c>
      <c r="W72" s="149" cm="1">
        <f t="array" ref="W72">IF(OR(U72="None",D72=0),0,INDEX('Default EI Values'!$F$2:$F$951,_xlfn.IFNA(MATCH(1,('Default EI Values'!$A$2:$A$951=$A72)*('Default EI Values'!$B$2:$B$951=$B72)*('Default EI Values'!$C$2:$C$951=SUBSTITUTE($C72,"*",""))*('Default EI Values'!$D$2:$D$951=U$17)*('Default EI Values'!$E$2:$E$951=U72),0),MATCH(1,('Default EI Values'!$A$2:$A$951=$A72)*('Default EI Values'!$B$2:$B$951="Any")*('Default EI Values'!$C$2:$C$951=$C72)*('Default EI Values'!$D$2:$D$951=U$17)*('Default EI Values'!$E$2:$E$951=U72),0))))</f>
        <v>0</v>
      </c>
      <c r="X72" s="204"/>
      <c r="Y72" s="204"/>
      <c r="Z72" s="140" t="str" cm="1">
        <f t="array" ref="Z72">IF(LEN($B72)=0,"",INDEX(table_options[Component Options],MATCH(1,(table_options[Sector]=$A72)*(table_options[Supply]=$C72)*(table_options[Component]=Z$17)*(table_options[Default?]=TRUE),0)))</f>
        <v>None</v>
      </c>
      <c r="AA72" s="148">
        <f>IF(Z72="None",0,INDEX('Default Values'!$B$72:$B$85,MATCH('Historical Mix'!Z$17,'Default Values'!$A$72:$A$85,0)))</f>
        <v>0</v>
      </c>
      <c r="AB72" s="149" cm="1">
        <f t="array" ref="AB72">IF(OR(Z72="None",D72=0),0,INDEX('Default EI Values'!$F$2:$F$951,_xlfn.IFNA(MATCH(1,('Default EI Values'!$A$2:$A$951=$A72)*('Default EI Values'!$B$2:$B$951=$B72)*('Default EI Values'!$C$2:$C$951=SUBSTITUTE($C72,"*",""))*('Default EI Values'!$D$2:$D$951=Z$17)*('Default EI Values'!$E$2:$E$951=Z72),0),MATCH(1,('Default EI Values'!$A$2:$A$951=$A72)*('Default EI Values'!$B$2:$B$951="Any")*('Default EI Values'!$C$2:$C$951=$C72)*('Default EI Values'!$D$2:$D$951=Z$17)*('Default EI Values'!$E$2:$E$951=Z72),0))))</f>
        <v>0</v>
      </c>
      <c r="AC72" s="204"/>
      <c r="AD72" s="204"/>
    </row>
    <row r="73" spans="1:30" x14ac:dyDescent="0.25">
      <c r="A73" s="140" t="s">
        <v>11</v>
      </c>
      <c r="B73" s="140" t="s">
        <v>18</v>
      </c>
      <c r="C73" s="140" t="s">
        <v>189</v>
      </c>
      <c r="D73" s="147">
        <f t="shared" si="18"/>
        <v>2.1579289865587586E-2</v>
      </c>
      <c r="E73" s="140" t="str" cm="1">
        <f t="array" ref="E73">IF(LEN($B73)=0,"",INDEX(table_options[Component Options],MATCH(1,(table_options[Sector]=$A73)*(table_options[Supply]=$C73)*(table_options[Component]=E$17)*(table_options[Default?]=TRUE),0)))</f>
        <v>Local Surface Water</v>
      </c>
      <c r="F73" s="148">
        <f>IF(E73="None",0,INDEX('Default Values'!$B$72:$B$85,MATCH('Historical Mix'!$C73,'Default Values'!$A$72:$A$85,0)))</f>
        <v>0.27</v>
      </c>
      <c r="G73" s="149" cm="1">
        <f t="array" ref="G73">IF(OR(E73="None",D73=0),0,_xlfn.IFNA(INDEX('Default EI Values'!$F$2:$F$951,_xlfn.IFNA(MATCH(1,('Default EI Values'!$A$2:$A$951=$A73)*('Default EI Values'!$B$2:$B$951=$B73)*('Default EI Values'!$C$2:$C$951=SUBSTITUTE($C73,"*",""))*('Default EI Values'!$D$2:$D$951=E$17)*('Default EI Values'!$E$2:$E$951=E73),0),MATCH(1,('Default EI Values'!$A$2:$A$951=$A73)*('Default EI Values'!$B$2:$B$951="Any")*('Default EI Values'!$C$2:$C$951=$C73)*('Default EI Values'!$D$2:$D$951=E$17)*('Default EI Values'!$E$2:$E$951=E73),0))),0))</f>
        <v>88.91037350000002</v>
      </c>
      <c r="H73" s="204"/>
      <c r="I73" s="204"/>
      <c r="J73" s="140" t="str" cm="1">
        <f t="array" ref="J73">IF(LEN($B73)=0,"",INDEX(table_options[Component Options],MATCH(1,(table_options[Sector]=$A73)*(table_options[Supply]=$C73)*(table_options[Component]=J$17)*(table_options[Default?]=TRUE),0)))</f>
        <v>None</v>
      </c>
      <c r="K73" s="148">
        <f>IF(J73="None",0,INDEX('Default Values'!$B$72:$B$85,MATCH('Historical Mix'!J$17,'Default Values'!$A$72:$A$85,0)))</f>
        <v>0</v>
      </c>
      <c r="L73" s="149" cm="1">
        <f t="array" ref="L73">IF(OR(J73="None",D73=0),0,INDEX('Default EI Values'!$F$2:$F$951,_xlfn.IFNA(MATCH(1,('Default EI Values'!$A$2:$A$951=$A73)*('Default EI Values'!$B$2:$B$951=$B73)*('Default EI Values'!$C$2:$C$951=SUBSTITUTE($C73,"*",""))*('Default EI Values'!$D$2:$D$951=J$17)*('Default EI Values'!$E$2:$E$951=J73),0),MATCH(1,('Default EI Values'!$A$2:$A$951=$A73)*('Default EI Values'!$B$2:$B$951="Any")*('Default EI Values'!$C$2:$C$951=$C73)*('Default EI Values'!$D$2:$D$951=J$17)*('Default EI Values'!$E$2:$E$951=J73),0))))</f>
        <v>0</v>
      </c>
      <c r="M73" s="204"/>
      <c r="N73" s="204"/>
      <c r="O73" s="140" t="str" cm="1">
        <f t="array" ref="O73">IF(LEN($B73)=0,"",INDEX(table_options[Component Options],MATCH(1,(table_options[Sector]=$A73)*(table_options[Supply]=$C73)*(table_options[Component]=O$17)*(table_options[Default?]=TRUE),0)))</f>
        <v>Ag Distribution</v>
      </c>
      <c r="P73" s="140" t="str">
        <f>IF(OR(LEN($C73)=0,O73&lt;&gt;"Urban Potable Distribution"),"",INDEX('Default Values'!$B$56:$B$65,MATCH('Historical Mix'!$B73,'Default Values'!$A$56:$A$65,0)))</f>
        <v/>
      </c>
      <c r="Q73" s="148">
        <f>IF(P73="None",0,INDEX('Default Values'!$B$72:$B$85,MATCH('Historical Mix'!O$17,'Default Values'!$A$72:$A$85,0)))</f>
        <v>0.95</v>
      </c>
      <c r="R73" s="149" cm="1">
        <f t="array" ref="R73">IF(OR(O73="None",D73=0),0,INDEX('Default EI Values'!$F$2:$F$951,_xlfn.IFNA(MATCH(1,('Default EI Values'!$A$2:$A$951=$A73)*('Default EI Values'!$B$2:$B$951=$B73)*('Default EI Values'!$C$2:$C$951=SUBSTITUTE($C73,"*",""))*('Default EI Values'!$D$2:$D$951=O$17)*('Default EI Values'!$E$2:$E$951=O73),0),_xlfn.IFNA(MATCH(1,('Default EI Values'!$A$2:$A$951=$A73)*('Default EI Values'!$B$2:$B$951="Any")*('Default EI Values'!$C$2:$C$951=$C73)*('Default EI Values'!$D$2:$D$951=O$17)*('Default EI Values'!$E$2:$E$951=O73),0),MATCH(1,('Default EI Values'!$B$2:$B$951="Any")*('Default EI Values'!$C$2:$C$951=$C73)*('Default EI Values'!$D$2:$D$951=O$17)*('Default EI Values'!$E$2:$E$951=$O73&amp;" - "&amp;$P73),0)))))</f>
        <v>143.86321650000002</v>
      </c>
      <c r="S73" s="204"/>
      <c r="T73" s="204"/>
      <c r="U73" s="140" t="str" cm="1">
        <f t="array" ref="U73">IF(LEN($B73)=0,"",INDEX(table_options[Component Options],MATCH(1,(table_options[Sector]=$A73)*(table_options[Supply]=$C73)*(table_options[Component]=U$17)*(table_options[Default?]=TRUE),0)))</f>
        <v>None</v>
      </c>
      <c r="V73" s="148">
        <f>IF(U73="None",0,INDEX('Default Values'!$B$72:$B$85,MATCH('Historical Mix'!U$17,'Default Values'!$A$72:$A$85,0)))</f>
        <v>0</v>
      </c>
      <c r="W73" s="149" cm="1">
        <f t="array" ref="W73">IF(OR(U73="None",D73=0),0,INDEX('Default EI Values'!$F$2:$F$951,_xlfn.IFNA(MATCH(1,('Default EI Values'!$A$2:$A$951=$A73)*('Default EI Values'!$B$2:$B$951=$B73)*('Default EI Values'!$C$2:$C$951=SUBSTITUTE($C73,"*",""))*('Default EI Values'!$D$2:$D$951=U$17)*('Default EI Values'!$E$2:$E$951=U73),0),MATCH(1,('Default EI Values'!$A$2:$A$951=$A73)*('Default EI Values'!$B$2:$B$951="Any")*('Default EI Values'!$C$2:$C$951=$C73)*('Default EI Values'!$D$2:$D$951=U$17)*('Default EI Values'!$E$2:$E$951=U73),0))))</f>
        <v>0</v>
      </c>
      <c r="X73" s="204"/>
      <c r="Y73" s="204"/>
      <c r="Z73" s="140" t="str" cm="1">
        <f t="array" ref="Z73">IF(LEN($B73)=0,"",INDEX(table_options[Component Options],MATCH(1,(table_options[Sector]=$A73)*(table_options[Supply]=$C73)*(table_options[Component]=Z$17)*(table_options[Default?]=TRUE),0)))</f>
        <v>None</v>
      </c>
      <c r="AA73" s="148">
        <f>IF(Z73="None",0,INDEX('Default Values'!$B$72:$B$85,MATCH('Historical Mix'!Z$17,'Default Values'!$A$72:$A$85,0)))</f>
        <v>0</v>
      </c>
      <c r="AB73" s="149" cm="1">
        <f t="array" ref="AB73">IF(OR(Z73="None",D73=0),0,INDEX('Default EI Values'!$F$2:$F$951,_xlfn.IFNA(MATCH(1,('Default EI Values'!$A$2:$A$951=$A73)*('Default EI Values'!$B$2:$B$951=$B73)*('Default EI Values'!$C$2:$C$951=SUBSTITUTE($C73,"*",""))*('Default EI Values'!$D$2:$D$951=Z$17)*('Default EI Values'!$E$2:$E$951=Z73),0),MATCH(1,('Default EI Values'!$A$2:$A$951=$A73)*('Default EI Values'!$B$2:$B$951="Any")*('Default EI Values'!$C$2:$C$951=$C73)*('Default EI Values'!$D$2:$D$951=Z$17)*('Default EI Values'!$E$2:$E$951=Z73),0))))</f>
        <v>0</v>
      </c>
      <c r="AC73" s="204"/>
      <c r="AD73" s="204"/>
    </row>
    <row r="74" spans="1:30" x14ac:dyDescent="0.25">
      <c r="A74" s="140" t="s">
        <v>11</v>
      </c>
      <c r="B74" s="140" t="s">
        <v>18</v>
      </c>
      <c r="C74" s="140" t="s">
        <v>188</v>
      </c>
      <c r="D74" s="147">
        <f t="shared" si="18"/>
        <v>0</v>
      </c>
      <c r="E74" s="140" t="str" cm="1">
        <f t="array" ref="E74">IF(LEN($B74)=0,"",INDEX(table_options[Component Options],MATCH(1,(table_options[Sector]=$A74)*(table_options[Supply]=$C74)*(table_options[Component]=E$17)*(table_options[Default?]=TRUE),0)))</f>
        <v>Local Imported Deliveries</v>
      </c>
      <c r="F74" s="148">
        <f>IF(E74="None",0,INDEX('Default Values'!$B$72:$B$85,MATCH('Historical Mix'!$C74,'Default Values'!$A$72:$A$85,0)))</f>
        <v>0.27</v>
      </c>
      <c r="G74" s="149" cm="1">
        <f t="array" ref="G74">IF(OR(E74="None",D74=0),0,_xlfn.IFNA(INDEX('Default EI Values'!$F$2:$F$951,_xlfn.IFNA(MATCH(1,('Default EI Values'!$A$2:$A$951=$A74)*('Default EI Values'!$B$2:$B$951=$B74)*('Default EI Values'!$C$2:$C$951=SUBSTITUTE($C74,"*",""))*('Default EI Values'!$D$2:$D$951=E$17)*('Default EI Values'!$E$2:$E$951=E74),0),MATCH(1,('Default EI Values'!$A$2:$A$951=$A74)*('Default EI Values'!$B$2:$B$951="Any")*('Default EI Values'!$C$2:$C$951=$C74)*('Default EI Values'!$D$2:$D$951=E$17)*('Default EI Values'!$E$2:$E$951=E74),0))),0))</f>
        <v>0</v>
      </c>
      <c r="H74" s="204"/>
      <c r="I74" s="204"/>
      <c r="J74" s="140" t="str" cm="1">
        <f t="array" ref="J74">IF(LEN($B74)=0,"",INDEX(table_options[Component Options],MATCH(1,(table_options[Sector]=$A74)*(table_options[Supply]=$C74)*(table_options[Component]=J$17)*(table_options[Default?]=TRUE),0)))</f>
        <v>None</v>
      </c>
      <c r="K74" s="148">
        <f>IF(J74="None",0,INDEX('Default Values'!$B$72:$B$85,MATCH('Historical Mix'!J$17,'Default Values'!$A$72:$A$85,0)))</f>
        <v>0</v>
      </c>
      <c r="L74" s="149" cm="1">
        <f t="array" ref="L74">IF(OR(J74="None",D74=0),0,INDEX('Default EI Values'!$F$2:$F$951,_xlfn.IFNA(MATCH(1,('Default EI Values'!$A$2:$A$951=$A74)*('Default EI Values'!$B$2:$B$951=$B74)*('Default EI Values'!$C$2:$C$951=SUBSTITUTE($C74,"*",""))*('Default EI Values'!$D$2:$D$951=J$17)*('Default EI Values'!$E$2:$E$951=J74),0),MATCH(1,('Default EI Values'!$A$2:$A$951=$A74)*('Default EI Values'!$B$2:$B$951="Any")*('Default EI Values'!$C$2:$C$951=$C74)*('Default EI Values'!$D$2:$D$951=J$17)*('Default EI Values'!$E$2:$E$951=J74),0))))</f>
        <v>0</v>
      </c>
      <c r="M74" s="204"/>
      <c r="N74" s="204"/>
      <c r="O74" s="140" t="str" cm="1">
        <f t="array" ref="O74">IF(LEN($B74)=0,"",INDEX(table_options[Component Options],MATCH(1,(table_options[Sector]=$A74)*(table_options[Supply]=$C74)*(table_options[Component]=O$17)*(table_options[Default?]=TRUE),0)))</f>
        <v>Ag Distribution</v>
      </c>
      <c r="P74" s="140" t="str">
        <f>IF(OR(LEN($C74)=0,O74&lt;&gt;"Urban Potable Distribution"),"",INDEX('Default Values'!$B$56:$B$65,MATCH('Historical Mix'!$B74,'Default Values'!$A$56:$A$65,0)))</f>
        <v/>
      </c>
      <c r="Q74" s="148">
        <f>IF(P74="None",0,INDEX('Default Values'!$B$72:$B$85,MATCH('Historical Mix'!O$17,'Default Values'!$A$72:$A$85,0)))</f>
        <v>0.95</v>
      </c>
      <c r="R74" s="149" cm="1">
        <f t="array" ref="R74">IF(OR(O74="None",D74=0),0,INDEX('Default EI Values'!$F$2:$F$951,_xlfn.IFNA(MATCH(1,('Default EI Values'!$A$2:$A$951=$A74)*('Default EI Values'!$B$2:$B$951=$B74)*('Default EI Values'!$C$2:$C$951=SUBSTITUTE($C74,"*",""))*('Default EI Values'!$D$2:$D$951=O$17)*('Default EI Values'!$E$2:$E$951=O74),0),_xlfn.IFNA(MATCH(1,('Default EI Values'!$A$2:$A$951=$A74)*('Default EI Values'!$B$2:$B$951="Any")*('Default EI Values'!$C$2:$C$951=$C74)*('Default EI Values'!$D$2:$D$951=O$17)*('Default EI Values'!$E$2:$E$951=O74),0),MATCH(1,('Default EI Values'!$B$2:$B$951="Any")*('Default EI Values'!$C$2:$C$951=$C74)*('Default EI Values'!$D$2:$D$951=O$17)*('Default EI Values'!$E$2:$E$951=$O74&amp;" - "&amp;$P74),0)))))</f>
        <v>0</v>
      </c>
      <c r="S74" s="204"/>
      <c r="T74" s="204"/>
      <c r="U74" s="140" t="str" cm="1">
        <f t="array" ref="U74">IF(LEN($B74)=0,"",INDEX(table_options[Component Options],MATCH(1,(table_options[Sector]=$A74)*(table_options[Supply]=$C74)*(table_options[Component]=U$17)*(table_options[Default?]=TRUE),0)))</f>
        <v>None</v>
      </c>
      <c r="V74" s="148">
        <f>IF(U74="None",0,INDEX('Default Values'!$B$72:$B$85,MATCH('Historical Mix'!U$17,'Default Values'!$A$72:$A$85,0)))</f>
        <v>0</v>
      </c>
      <c r="W74" s="149" cm="1">
        <f t="array" ref="W74">IF(OR(U74="None",D74=0),0,INDEX('Default EI Values'!$F$2:$F$951,_xlfn.IFNA(MATCH(1,('Default EI Values'!$A$2:$A$951=$A74)*('Default EI Values'!$B$2:$B$951=$B74)*('Default EI Values'!$C$2:$C$951=SUBSTITUTE($C74,"*",""))*('Default EI Values'!$D$2:$D$951=U$17)*('Default EI Values'!$E$2:$E$951=U74),0),MATCH(1,('Default EI Values'!$A$2:$A$951=$A74)*('Default EI Values'!$B$2:$B$951="Any")*('Default EI Values'!$C$2:$C$951=$C74)*('Default EI Values'!$D$2:$D$951=U$17)*('Default EI Values'!$E$2:$E$951=U74),0))))</f>
        <v>0</v>
      </c>
      <c r="X74" s="204"/>
      <c r="Y74" s="204"/>
      <c r="Z74" s="140" t="str" cm="1">
        <f t="array" ref="Z74">IF(LEN($B74)=0,"",INDEX(table_options[Component Options],MATCH(1,(table_options[Sector]=$A74)*(table_options[Supply]=$C74)*(table_options[Component]=Z$17)*(table_options[Default?]=TRUE),0)))</f>
        <v>None</v>
      </c>
      <c r="AA74" s="148">
        <f>IF(Z74="None",0,INDEX('Default Values'!$B$72:$B$85,MATCH('Historical Mix'!Z$17,'Default Values'!$A$72:$A$85,0)))</f>
        <v>0</v>
      </c>
      <c r="AB74" s="149" cm="1">
        <f t="array" ref="AB74">IF(OR(Z74="None",D74=0),0,INDEX('Default EI Values'!$F$2:$F$951,_xlfn.IFNA(MATCH(1,('Default EI Values'!$A$2:$A$951=$A74)*('Default EI Values'!$B$2:$B$951=$B74)*('Default EI Values'!$C$2:$C$951=SUBSTITUTE($C74,"*",""))*('Default EI Values'!$D$2:$D$951=Z$17)*('Default EI Values'!$E$2:$E$951=Z74),0),MATCH(1,('Default EI Values'!$A$2:$A$951=$A74)*('Default EI Values'!$B$2:$B$951="Any")*('Default EI Values'!$C$2:$C$951=$C74)*('Default EI Values'!$D$2:$D$951=Z$17)*('Default EI Values'!$E$2:$E$951=Z74),0))))</f>
        <v>0</v>
      </c>
      <c r="AC74" s="204"/>
      <c r="AD74" s="204"/>
    </row>
    <row r="75" spans="1:30" x14ac:dyDescent="0.25">
      <c r="A75" s="140" t="s">
        <v>11</v>
      </c>
      <c r="B75" s="140" t="s">
        <v>18</v>
      </c>
      <c r="C75" s="140" t="s">
        <v>19</v>
      </c>
      <c r="D75" s="147">
        <f t="shared" si="18"/>
        <v>0</v>
      </c>
      <c r="E75" s="140" t="str" cm="1">
        <f t="array" ref="E75">IF(LEN($B75)=0,"",INDEX(table_options[Component Options],MATCH(1,(table_options[Sector]=$A75)*(table_options[Supply]=$C75)*(table_options[Component]=E$17)*(table_options[Default?]=TRUE),0)))</f>
        <v>Colorado River Conveyance</v>
      </c>
      <c r="F75" s="148">
        <f>IF(E75="None",0,INDEX('Default Values'!$B$72:$B$85,MATCH('Historical Mix'!$C75,'Default Values'!$A$72:$A$85,0)))</f>
        <v>0</v>
      </c>
      <c r="G75" s="149" cm="1">
        <f t="array" ref="G75">IF(OR(E75="None",D75=0),0,_xlfn.IFNA(INDEX('Default EI Values'!$F$2:$F$951,_xlfn.IFNA(MATCH(1,('Default EI Values'!$A$2:$A$951=$A75)*('Default EI Values'!$B$2:$B$951=$B75)*('Default EI Values'!$C$2:$C$951=SUBSTITUTE($C75,"*",""))*('Default EI Values'!$D$2:$D$951=E$17)*('Default EI Values'!$E$2:$E$951=E75),0),MATCH(1,('Default EI Values'!$A$2:$A$951=$A75)*('Default EI Values'!$B$2:$B$951="Any")*('Default EI Values'!$C$2:$C$951=$C75)*('Default EI Values'!$D$2:$D$951=E$17)*('Default EI Values'!$E$2:$E$951=E75),0))),0))</f>
        <v>0</v>
      </c>
      <c r="H75" s="204"/>
      <c r="I75" s="204"/>
      <c r="J75" s="140" t="str" cm="1">
        <f t="array" ref="J75">IF(LEN($B75)=0,"",INDEX(table_options[Component Options],MATCH(1,(table_options[Sector]=$A75)*(table_options[Supply]=$C75)*(table_options[Component]=J$17)*(table_options[Default?]=TRUE),0)))</f>
        <v>None</v>
      </c>
      <c r="K75" s="148">
        <f>IF(J75="None",0,INDEX('Default Values'!$B$72:$B$85,MATCH('Historical Mix'!J$17,'Default Values'!$A$72:$A$85,0)))</f>
        <v>0</v>
      </c>
      <c r="L75" s="149" cm="1">
        <f t="array" ref="L75">IF(OR(J75="None",D75=0),0,INDEX('Default EI Values'!$F$2:$F$951,_xlfn.IFNA(MATCH(1,('Default EI Values'!$A$2:$A$951=$A75)*('Default EI Values'!$B$2:$B$951=$B75)*('Default EI Values'!$C$2:$C$951=SUBSTITUTE($C75,"*",""))*('Default EI Values'!$D$2:$D$951=J$17)*('Default EI Values'!$E$2:$E$951=J75),0),MATCH(1,('Default EI Values'!$A$2:$A$951=$A75)*('Default EI Values'!$B$2:$B$951="Any")*('Default EI Values'!$C$2:$C$951=$C75)*('Default EI Values'!$D$2:$D$951=J$17)*('Default EI Values'!$E$2:$E$951=J75),0))))</f>
        <v>0</v>
      </c>
      <c r="M75" s="204"/>
      <c r="N75" s="204"/>
      <c r="O75" s="140" t="str" cm="1">
        <f t="array" ref="O75">IF(LEN($B75)=0,"",INDEX(table_options[Component Options],MATCH(1,(table_options[Sector]=$A75)*(table_options[Supply]=$C75)*(table_options[Component]=O$17)*(table_options[Default?]=TRUE),0)))</f>
        <v>Ag Distribution</v>
      </c>
      <c r="P75" s="140" t="str">
        <f>IF(OR(LEN($C75)=0,O75&lt;&gt;"Urban Potable Distribution"),"",INDEX('Default Values'!$B$56:$B$65,MATCH('Historical Mix'!$B75,'Default Values'!$A$56:$A$65,0)))</f>
        <v/>
      </c>
      <c r="Q75" s="148">
        <f>IF(P75="None",0,INDEX('Default Values'!$B$72:$B$85,MATCH('Historical Mix'!O$17,'Default Values'!$A$72:$A$85,0)))</f>
        <v>0.95</v>
      </c>
      <c r="R75" s="149" cm="1">
        <f t="array" ref="R75">IF(OR(O75="None",D75=0),0,INDEX('Default EI Values'!$F$2:$F$951,_xlfn.IFNA(MATCH(1,('Default EI Values'!$A$2:$A$951=$A75)*('Default EI Values'!$B$2:$B$951=$B75)*('Default EI Values'!$C$2:$C$951=SUBSTITUTE($C75,"*",""))*('Default EI Values'!$D$2:$D$951=O$17)*('Default EI Values'!$E$2:$E$951=O75),0),_xlfn.IFNA(MATCH(1,('Default EI Values'!$A$2:$A$951=$A75)*('Default EI Values'!$B$2:$B$951="Any")*('Default EI Values'!$C$2:$C$951=$C75)*('Default EI Values'!$D$2:$D$951=O$17)*('Default EI Values'!$E$2:$E$951=O75),0),MATCH(1,('Default EI Values'!$B$2:$B$951="Any")*('Default EI Values'!$C$2:$C$951=$C75)*('Default EI Values'!$D$2:$D$951=O$17)*('Default EI Values'!$E$2:$E$951=$O75&amp;" - "&amp;$P75),0)))))</f>
        <v>0</v>
      </c>
      <c r="S75" s="204"/>
      <c r="T75" s="204"/>
      <c r="U75" s="140" t="str" cm="1">
        <f t="array" ref="U75">IF(LEN($B75)=0,"",INDEX(table_options[Component Options],MATCH(1,(table_options[Sector]=$A75)*(table_options[Supply]=$C75)*(table_options[Component]=U$17)*(table_options[Default?]=TRUE),0)))</f>
        <v>None</v>
      </c>
      <c r="V75" s="148">
        <f>IF(U75="None",0,INDEX('Default Values'!$B$72:$B$85,MATCH('Historical Mix'!U$17,'Default Values'!$A$72:$A$85,0)))</f>
        <v>0</v>
      </c>
      <c r="W75" s="149" cm="1">
        <f t="array" ref="W75">IF(OR(U75="None",D75=0),0,INDEX('Default EI Values'!$F$2:$F$951,_xlfn.IFNA(MATCH(1,('Default EI Values'!$A$2:$A$951=$A75)*('Default EI Values'!$B$2:$B$951=$B75)*('Default EI Values'!$C$2:$C$951=SUBSTITUTE($C75,"*",""))*('Default EI Values'!$D$2:$D$951=U$17)*('Default EI Values'!$E$2:$E$951=U75),0),MATCH(1,('Default EI Values'!$A$2:$A$951=$A75)*('Default EI Values'!$B$2:$B$951="Any")*('Default EI Values'!$C$2:$C$951=$C75)*('Default EI Values'!$D$2:$D$951=U$17)*('Default EI Values'!$E$2:$E$951=U75),0))))</f>
        <v>0</v>
      </c>
      <c r="X75" s="204"/>
      <c r="Y75" s="204"/>
      <c r="Z75" s="140" t="str" cm="1">
        <f t="array" ref="Z75">IF(LEN($B75)=0,"",INDEX(table_options[Component Options],MATCH(1,(table_options[Sector]=$A75)*(table_options[Supply]=$C75)*(table_options[Component]=Z$17)*(table_options[Default?]=TRUE),0)))</f>
        <v>None</v>
      </c>
      <c r="AA75" s="148">
        <f>IF(Z75="None",0,INDEX('Default Values'!$B$72:$B$85,MATCH('Historical Mix'!Z$17,'Default Values'!$A$72:$A$85,0)))</f>
        <v>0</v>
      </c>
      <c r="AB75" s="149" cm="1">
        <f t="array" ref="AB75">IF(OR(Z75="None",D75=0),0,INDEX('Default EI Values'!$F$2:$F$951,_xlfn.IFNA(MATCH(1,('Default EI Values'!$A$2:$A$951=$A75)*('Default EI Values'!$B$2:$B$951=$B75)*('Default EI Values'!$C$2:$C$951=SUBSTITUTE($C75,"*",""))*('Default EI Values'!$D$2:$D$951=Z$17)*('Default EI Values'!$E$2:$E$951=Z75),0),MATCH(1,('Default EI Values'!$A$2:$A$951=$A75)*('Default EI Values'!$B$2:$B$951="Any")*('Default EI Values'!$C$2:$C$951=$C75)*('Default EI Values'!$D$2:$D$951=Z$17)*('Default EI Values'!$E$2:$E$951=Z75),0))))</f>
        <v>0</v>
      </c>
      <c r="AC75" s="204"/>
      <c r="AD75" s="204"/>
    </row>
    <row r="76" spans="1:30" x14ac:dyDescent="0.25">
      <c r="A76" s="140" t="s">
        <v>11</v>
      </c>
      <c r="B76" s="140" t="s">
        <v>18</v>
      </c>
      <c r="C76" s="140" t="s">
        <v>191</v>
      </c>
      <c r="D76" s="147">
        <f t="shared" si="18"/>
        <v>7.0280418570905015E-2</v>
      </c>
      <c r="E76" s="140" t="str" cm="1">
        <f t="array" ref="E76">IF(LEN($B76)=0,"",INDEX(table_options[Component Options],MATCH(1,(table_options[Sector]=$A76)*(table_options[Supply]=$C76)*(table_options[Component]=E$17)*(table_options[Default?]=TRUE),0)))</f>
        <v>Central Valley Project Conveyance</v>
      </c>
      <c r="F76" s="148">
        <f>IF(E76="None",0,INDEX('Default Values'!$B$72:$B$85,MATCH('Historical Mix'!$C76,'Default Values'!$A$72:$A$85,0)))</f>
        <v>0</v>
      </c>
      <c r="G76" s="149" cm="1">
        <f t="array" ref="G76">IF(OR(E76="None",D76=0),0,_xlfn.IFNA(INDEX('Default EI Values'!$F$2:$F$951,_xlfn.IFNA(MATCH(1,('Default EI Values'!$A$2:$A$951=$A76)*('Default EI Values'!$B$2:$B$951=$B76)*('Default EI Values'!$C$2:$C$951=SUBSTITUTE($C76,"*",""))*('Default EI Values'!$D$2:$D$951=E$17)*('Default EI Values'!$E$2:$E$951=E76),0),MATCH(1,('Default EI Values'!$A$2:$A$951=$A76)*('Default EI Values'!$B$2:$B$951="Any")*('Default EI Values'!$C$2:$C$951=$C76)*('Default EI Values'!$D$2:$D$951=E$17)*('Default EI Values'!$E$2:$E$951=E76),0))),0))</f>
        <v>696.48350000000005</v>
      </c>
      <c r="H76" s="204"/>
      <c r="I76" s="204"/>
      <c r="J76" s="140" t="str" cm="1">
        <f t="array" ref="J76">IF(LEN($B76)=0,"",INDEX(table_options[Component Options],MATCH(1,(table_options[Sector]=$A76)*(table_options[Supply]=$C76)*(table_options[Component]=J$17)*(table_options[Default?]=TRUE),0)))</f>
        <v>None</v>
      </c>
      <c r="K76" s="148">
        <f>IF(J76="None",0,INDEX('Default Values'!$B$72:$B$85,MATCH('Historical Mix'!J$17,'Default Values'!$A$72:$A$85,0)))</f>
        <v>0</v>
      </c>
      <c r="L76" s="149" cm="1">
        <f t="array" ref="L76">IF(OR(J76="None",D76=0),0,INDEX('Default EI Values'!$F$2:$F$951,_xlfn.IFNA(MATCH(1,('Default EI Values'!$A$2:$A$951=$A76)*('Default EI Values'!$B$2:$B$951=$B76)*('Default EI Values'!$C$2:$C$951=SUBSTITUTE($C76,"*",""))*('Default EI Values'!$D$2:$D$951=J$17)*('Default EI Values'!$E$2:$E$951=J76),0),MATCH(1,('Default EI Values'!$A$2:$A$951=$A76)*('Default EI Values'!$B$2:$B$951="Any")*('Default EI Values'!$C$2:$C$951=$C76)*('Default EI Values'!$D$2:$D$951=J$17)*('Default EI Values'!$E$2:$E$951=J76),0))))</f>
        <v>0</v>
      </c>
      <c r="M76" s="204"/>
      <c r="N76" s="204"/>
      <c r="O76" s="140" t="str" cm="1">
        <f t="array" ref="O76">IF(LEN($B76)=0,"",INDEX(table_options[Component Options],MATCH(1,(table_options[Sector]=$A76)*(table_options[Supply]=$C76)*(table_options[Component]=O$17)*(table_options[Default?]=TRUE),0)))</f>
        <v>Ag Distribution</v>
      </c>
      <c r="P76" s="140" t="str">
        <f>IF(OR(LEN($C76)=0,O76&lt;&gt;"Urban Potable Distribution"),"",INDEX('Default Values'!$B$56:$B$65,MATCH('Historical Mix'!$B76,'Default Values'!$A$56:$A$65,0)))</f>
        <v/>
      </c>
      <c r="Q76" s="148">
        <f>IF(P76="None",0,INDEX('Default Values'!$B$72:$B$85,MATCH('Historical Mix'!O$17,'Default Values'!$A$72:$A$85,0)))</f>
        <v>0.95</v>
      </c>
      <c r="R76" s="149" cm="1">
        <f t="array" ref="R76">IF(OR(O76="None",D76=0),0,INDEX('Default EI Values'!$F$2:$F$951,_xlfn.IFNA(MATCH(1,('Default EI Values'!$A$2:$A$951=$A76)*('Default EI Values'!$B$2:$B$951=$B76)*('Default EI Values'!$C$2:$C$951=SUBSTITUTE($C76,"*",""))*('Default EI Values'!$D$2:$D$951=O$17)*('Default EI Values'!$E$2:$E$951=O76),0),_xlfn.IFNA(MATCH(1,('Default EI Values'!$A$2:$A$951=$A76)*('Default EI Values'!$B$2:$B$951="Any")*('Default EI Values'!$C$2:$C$951=$C76)*('Default EI Values'!$D$2:$D$951=O$17)*('Default EI Values'!$E$2:$E$951=O76),0),MATCH(1,('Default EI Values'!$B$2:$B$951="Any")*('Default EI Values'!$C$2:$C$951=$C76)*('Default EI Values'!$D$2:$D$951=O$17)*('Default EI Values'!$E$2:$E$951=$O76&amp;" - "&amp;$P76),0)))))</f>
        <v>143.86321650000002</v>
      </c>
      <c r="S76" s="204"/>
      <c r="T76" s="204"/>
      <c r="U76" s="140" t="str" cm="1">
        <f t="array" ref="U76">IF(LEN($B76)=0,"",INDEX(table_options[Component Options],MATCH(1,(table_options[Sector]=$A76)*(table_options[Supply]=$C76)*(table_options[Component]=U$17)*(table_options[Default?]=TRUE),0)))</f>
        <v>None</v>
      </c>
      <c r="V76" s="148">
        <f>IF(U76="None",0,INDEX('Default Values'!$B$72:$B$85,MATCH('Historical Mix'!U$17,'Default Values'!$A$72:$A$85,0)))</f>
        <v>0</v>
      </c>
      <c r="W76" s="149" cm="1">
        <f t="array" ref="W76">IF(OR(U76="None",D76=0),0,INDEX('Default EI Values'!$F$2:$F$951,_xlfn.IFNA(MATCH(1,('Default EI Values'!$A$2:$A$951=$A76)*('Default EI Values'!$B$2:$B$951=$B76)*('Default EI Values'!$C$2:$C$951=SUBSTITUTE($C76,"*",""))*('Default EI Values'!$D$2:$D$951=U$17)*('Default EI Values'!$E$2:$E$951=U76),0),MATCH(1,('Default EI Values'!$A$2:$A$951=$A76)*('Default EI Values'!$B$2:$B$951="Any")*('Default EI Values'!$C$2:$C$951=$C76)*('Default EI Values'!$D$2:$D$951=U$17)*('Default EI Values'!$E$2:$E$951=U76),0))))</f>
        <v>0</v>
      </c>
      <c r="X76" s="204"/>
      <c r="Y76" s="204"/>
      <c r="Z76" s="140" t="str" cm="1">
        <f t="array" ref="Z76">IF(LEN($B76)=0,"",INDEX(table_options[Component Options],MATCH(1,(table_options[Sector]=$A76)*(table_options[Supply]=$C76)*(table_options[Component]=Z$17)*(table_options[Default?]=TRUE),0)))</f>
        <v>None</v>
      </c>
      <c r="AA76" s="148">
        <f>IF(Z76="None",0,INDEX('Default Values'!$B$72:$B$85,MATCH('Historical Mix'!Z$17,'Default Values'!$A$72:$A$85,0)))</f>
        <v>0</v>
      </c>
      <c r="AB76" s="149" cm="1">
        <f t="array" ref="AB76">IF(OR(Z76="None",D76=0),0,INDEX('Default EI Values'!$F$2:$F$951,_xlfn.IFNA(MATCH(1,('Default EI Values'!$A$2:$A$951=$A76)*('Default EI Values'!$B$2:$B$951=$B76)*('Default EI Values'!$C$2:$C$951=SUBSTITUTE($C76,"*",""))*('Default EI Values'!$D$2:$D$951=Z$17)*('Default EI Values'!$E$2:$E$951=Z76),0),MATCH(1,('Default EI Values'!$A$2:$A$951=$A76)*('Default EI Values'!$B$2:$B$951="Any")*('Default EI Values'!$C$2:$C$951=$C76)*('Default EI Values'!$D$2:$D$951=Z$17)*('Default EI Values'!$E$2:$E$951=Z76),0))))</f>
        <v>0</v>
      </c>
      <c r="AC76" s="204"/>
      <c r="AD76" s="204"/>
    </row>
    <row r="77" spans="1:30" x14ac:dyDescent="0.25">
      <c r="A77" s="140" t="s">
        <v>11</v>
      </c>
      <c r="B77" s="140" t="s">
        <v>18</v>
      </c>
      <c r="C77" s="140" t="s">
        <v>190</v>
      </c>
      <c r="D77" s="147">
        <f t="shared" si="18"/>
        <v>1.8370445722663119E-2</v>
      </c>
      <c r="E77" s="140" t="str" cm="1">
        <f t="array" ref="E77">IF(LEN($B77)=0,"",INDEX(table_options[Component Options],MATCH(1,(table_options[Sector]=$A77)*(table_options[Supply]=$C77)*(table_options[Component]=E$17)*(table_options[Default?]=TRUE),0)))</f>
        <v>State Water Project Conveyance</v>
      </c>
      <c r="F77" s="148">
        <f>IF(E77="None",0,INDEX('Default Values'!$B$72:$B$85,MATCH('Historical Mix'!$C77,'Default Values'!$A$72:$A$85,0)))</f>
        <v>0</v>
      </c>
      <c r="G77" s="149" cm="1">
        <f t="array" ref="G77">IF(OR(E77="None",D77=0),0,_xlfn.IFNA(INDEX('Default EI Values'!$F$2:$F$951,_xlfn.IFNA(MATCH(1,('Default EI Values'!$A$2:$A$951=$A77)*('Default EI Values'!$B$2:$B$951=$B77)*('Default EI Values'!$C$2:$C$951=SUBSTITUTE($C77,"*",""))*('Default EI Values'!$D$2:$D$951=E$17)*('Default EI Values'!$E$2:$E$951=E77),0),MATCH(1,('Default EI Values'!$A$2:$A$951=$A77)*('Default EI Values'!$B$2:$B$951="Any")*('Default EI Values'!$C$2:$C$951=$C77)*('Default EI Values'!$D$2:$D$951=E$17)*('Default EI Values'!$E$2:$E$951=E77),0))),0))</f>
        <v>2056.32213</v>
      </c>
      <c r="H77" s="205"/>
      <c r="I77" s="205"/>
      <c r="J77" s="140" t="str" cm="1">
        <f t="array" ref="J77">IF(LEN($B77)=0,"",INDEX(table_options[Component Options],MATCH(1,(table_options[Sector]=$A77)*(table_options[Supply]=$C77)*(table_options[Component]=J$17)*(table_options[Default?]=TRUE),0)))</f>
        <v>None</v>
      </c>
      <c r="K77" s="148">
        <f>IF(J77="None",0,INDEX('Default Values'!$B$72:$B$85,MATCH('Historical Mix'!J$17,'Default Values'!$A$72:$A$85,0)))</f>
        <v>0</v>
      </c>
      <c r="L77" s="149" cm="1">
        <f t="array" ref="L77">IF(OR(J77="None",D77=0),0,INDEX('Default EI Values'!$F$2:$F$951,_xlfn.IFNA(MATCH(1,('Default EI Values'!$A$2:$A$951=$A77)*('Default EI Values'!$B$2:$B$951=$B77)*('Default EI Values'!$C$2:$C$951=SUBSTITUTE($C77,"*",""))*('Default EI Values'!$D$2:$D$951=J$17)*('Default EI Values'!$E$2:$E$951=J77),0),MATCH(1,('Default EI Values'!$A$2:$A$951=$A77)*('Default EI Values'!$B$2:$B$951="Any")*('Default EI Values'!$C$2:$C$951=$C77)*('Default EI Values'!$D$2:$D$951=J$17)*('Default EI Values'!$E$2:$E$951=J77),0))))</f>
        <v>0</v>
      </c>
      <c r="M77" s="205"/>
      <c r="N77" s="205"/>
      <c r="O77" s="140" t="str" cm="1">
        <f t="array" ref="O77">IF(LEN($B77)=0,"",INDEX(table_options[Component Options],MATCH(1,(table_options[Sector]=$A77)*(table_options[Supply]=$C77)*(table_options[Component]=O$17)*(table_options[Default?]=TRUE),0)))</f>
        <v>Ag Distribution</v>
      </c>
      <c r="P77" s="140" t="str">
        <f>IF(OR(LEN($C77)=0,O77&lt;&gt;"Urban Potable Distribution"),"",INDEX('Default Values'!$B$56:$B$65,MATCH('Historical Mix'!$B77,'Default Values'!$A$56:$A$65,0)))</f>
        <v/>
      </c>
      <c r="Q77" s="148">
        <f>IF(P77="None",0,INDEX('Default Values'!$B$72:$B$85,MATCH('Historical Mix'!O$17,'Default Values'!$A$72:$A$85,0)))</f>
        <v>0.95</v>
      </c>
      <c r="R77" s="149" cm="1">
        <f t="array" ref="R77">IF(OR(O77="None",D77=0),0,INDEX('Default EI Values'!$F$2:$F$951,_xlfn.IFNA(MATCH(1,('Default EI Values'!$A$2:$A$951=$A77)*('Default EI Values'!$B$2:$B$951=$B77)*('Default EI Values'!$C$2:$C$951=SUBSTITUTE($C77,"*",""))*('Default EI Values'!$D$2:$D$951=O$17)*('Default EI Values'!$E$2:$E$951=O77),0),_xlfn.IFNA(MATCH(1,('Default EI Values'!$A$2:$A$951=$A77)*('Default EI Values'!$B$2:$B$951="Any")*('Default EI Values'!$C$2:$C$951=$C77)*('Default EI Values'!$D$2:$D$951=O$17)*('Default EI Values'!$E$2:$E$951=O77),0),MATCH(1,('Default EI Values'!$B$2:$B$951="Any")*('Default EI Values'!$C$2:$C$951=$C77)*('Default EI Values'!$D$2:$D$951=O$17)*('Default EI Values'!$E$2:$E$951=$O77&amp;" - "&amp;$P77),0)))))</f>
        <v>143.86321650000002</v>
      </c>
      <c r="S77" s="205"/>
      <c r="T77" s="205"/>
      <c r="U77" s="140" t="str" cm="1">
        <f t="array" ref="U77">IF(LEN($B77)=0,"",INDEX(table_options[Component Options],MATCH(1,(table_options[Sector]=$A77)*(table_options[Supply]=$C77)*(table_options[Component]=U$17)*(table_options[Default?]=TRUE),0)))</f>
        <v>None</v>
      </c>
      <c r="V77" s="148">
        <f>IF(U77="None",0,INDEX('Default Values'!$B$72:$B$85,MATCH('Historical Mix'!U$17,'Default Values'!$A$72:$A$85,0)))</f>
        <v>0</v>
      </c>
      <c r="W77" s="149" cm="1">
        <f t="array" ref="W77">IF(OR(U77="None",D77=0),0,INDEX('Default EI Values'!$F$2:$F$951,_xlfn.IFNA(MATCH(1,('Default EI Values'!$A$2:$A$951=$A77)*('Default EI Values'!$B$2:$B$951=$B77)*('Default EI Values'!$C$2:$C$951=SUBSTITUTE($C77,"*",""))*('Default EI Values'!$D$2:$D$951=U$17)*('Default EI Values'!$E$2:$E$951=U77),0),MATCH(1,('Default EI Values'!$A$2:$A$951=$A77)*('Default EI Values'!$B$2:$B$951="Any")*('Default EI Values'!$C$2:$C$951=$C77)*('Default EI Values'!$D$2:$D$951=U$17)*('Default EI Values'!$E$2:$E$951=U77),0))))</f>
        <v>0</v>
      </c>
      <c r="X77" s="205"/>
      <c r="Y77" s="205"/>
      <c r="Z77" s="140" t="str" cm="1">
        <f t="array" ref="Z77">IF(LEN($B77)=0,"",INDEX(table_options[Component Options],MATCH(1,(table_options[Sector]=$A77)*(table_options[Supply]=$C77)*(table_options[Component]=Z$17)*(table_options[Default?]=TRUE),0)))</f>
        <v>None</v>
      </c>
      <c r="AA77" s="148">
        <f>IF(Z77="None",0,INDEX('Default Values'!$B$72:$B$85,MATCH('Historical Mix'!Z$17,'Default Values'!$A$72:$A$85,0)))</f>
        <v>0</v>
      </c>
      <c r="AB77" s="149" cm="1">
        <f t="array" ref="AB77">IF(OR(Z77="None",D77=0),0,INDEX('Default EI Values'!$F$2:$F$951,_xlfn.IFNA(MATCH(1,('Default EI Values'!$A$2:$A$951=$A77)*('Default EI Values'!$B$2:$B$951=$B77)*('Default EI Values'!$C$2:$C$951=SUBSTITUTE($C77,"*",""))*('Default EI Values'!$D$2:$D$951=Z$17)*('Default EI Values'!$E$2:$E$951=Z77),0),MATCH(1,('Default EI Values'!$A$2:$A$951=$A77)*('Default EI Values'!$B$2:$B$951="Any")*('Default EI Values'!$C$2:$C$951=$C77)*('Default EI Values'!$D$2:$D$951=Z$17)*('Default EI Values'!$E$2:$E$951=Z77),0))))</f>
        <v>0</v>
      </c>
      <c r="AC77" s="205"/>
      <c r="AD77" s="205"/>
    </row>
    <row r="78" spans="1:30" x14ac:dyDescent="0.25">
      <c r="A78" s="140" t="s">
        <v>10</v>
      </c>
      <c r="B78" s="140" t="s">
        <v>25</v>
      </c>
      <c r="C78" s="140" t="s">
        <v>45</v>
      </c>
      <c r="D78" s="147">
        <f t="shared" ref="D78:D97" si="29">INDEX($A$2:$L$12,MATCH(B78,$A$2:$A$12,0),MATCH(C78,$A$2:$L$2,0))</f>
        <v>0</v>
      </c>
      <c r="E78" s="140" t="str" cm="1">
        <f t="array" ref="E78">IF(LEN($B78)=0,"",INDEX(table_options[Component Options],MATCH(1,(table_options[Sector]=$A78)*(table_options[Supply]=$C78)*(table_options[Component]=E$17)*(table_options[Default?]=TRUE),0)))</f>
        <v>Seawater Desalination Conveyance</v>
      </c>
      <c r="F78" s="148">
        <f>IF(E78="None",0,INDEX('Default Values'!$B$72:$B$85,MATCH('Historical Mix'!$C78,'Default Values'!$A$72:$A$85,0)))</f>
        <v>0.94</v>
      </c>
      <c r="G78" s="149" cm="1">
        <f t="array" ref="G78">IF(OR(E78="None",D78=0),0,_xlfn.IFNA(INDEX('Default EI Values'!$F$2:$F$951,_xlfn.IFNA(MATCH(1,('Default EI Values'!$A$2:$A$951=$A78)*('Default EI Values'!$B$2:$B$951=$B78)*('Default EI Values'!$C$2:$C$951=SUBSTITUTE($C78,"*",""))*('Default EI Values'!$D$2:$D$951=E$17)*('Default EI Values'!$E$2:$E$951=E78),0),MATCH(1,('Default EI Values'!$A$2:$A$951=$A78)*('Default EI Values'!$B$2:$B$951="Any")*('Default EI Values'!$C$2:$C$951=$C78)*('Default EI Values'!$D$2:$D$951=E$17)*('Default EI Values'!$E$2:$E$951=E78),0))),0))</f>
        <v>0</v>
      </c>
      <c r="H78" s="203">
        <f>SUMPRODUCT($D78:$D87,G78:G87)</f>
        <v>1597.0893984971069</v>
      </c>
      <c r="I78" s="203">
        <f t="shared" ref="I78" si="30">SUMPRODUCT($D78:$D87,F78:F87,G78:G87)</f>
        <v>159.72841324556518</v>
      </c>
      <c r="J78" s="140" t="str" cm="1">
        <f t="array" ref="J78">IF(LEN($B78)=0,"",INDEX(table_options[Component Options],MATCH(1,(table_options[Sector]=$A78)*(table_options[Supply]=$C78)*(table_options[Component]=J$17)*(table_options[Default?]=TRUE),0)))</f>
        <v>Seawater Desalination Treatment</v>
      </c>
      <c r="K78" s="148">
        <f>IF(J78="None",0,INDEX('Default Values'!$B$72:$B$85,MATCH('Historical Mix'!J$17,'Default Values'!$A$72:$A$85,0)))</f>
        <v>0.94</v>
      </c>
      <c r="L78" s="149" cm="1">
        <f t="array" ref="L78">IF(OR(J78="None",D78=0),0,INDEX('Default EI Values'!$F$2:$F$951,_xlfn.IFNA(MATCH(1,('Default EI Values'!$A$2:$A$951=$A78)*('Default EI Values'!$B$2:$B$951=$B78)*('Default EI Values'!$C$2:$C$951=SUBSTITUTE($C78,"*",""))*('Default EI Values'!$D$2:$D$951=J$17)*('Default EI Values'!$E$2:$E$951=J78),0),MATCH(1,('Default EI Values'!$A$2:$A$951=$A78)*('Default EI Values'!$B$2:$B$951="Any")*('Default EI Values'!$C$2:$C$951=$C78)*('Default EI Values'!$D$2:$D$951=J$17)*('Default EI Values'!$E$2:$E$951=J78),0))))</f>
        <v>0</v>
      </c>
      <c r="M78" s="203">
        <f>SUMPRODUCT($D78:$D87,L78:L87)</f>
        <v>225.74505166400687</v>
      </c>
      <c r="N78" s="203">
        <f t="shared" ref="N78" si="31">SUMPRODUCT($D78:$D87,K78:K87,L78:L87)</f>
        <v>212.20034856416646</v>
      </c>
      <c r="O78" s="140" t="str" cm="1">
        <f t="array" ref="O78">IF(LEN($B78)=0,"",INDEX(table_options[Component Options],MATCH(1,(table_options[Sector]=$A78)*(table_options[Supply]=$C78)*(table_options[Component]=O$17)*(table_options[Default?]=TRUE),0)))</f>
        <v>Urban Potable Distribution</v>
      </c>
      <c r="P78" s="140" t="str">
        <f>IF(OR(LEN($C78)=0,O78&lt;&gt;"Urban Potable Distribution"),"",INDEX('Default Values'!$B$56:$B$65,MATCH('Historical Mix'!$B78,'Default Values'!$A$56:$A$65,0)))</f>
        <v>Moderate</v>
      </c>
      <c r="Q78" s="148">
        <f>IF(P78="None",0,INDEX('Default Values'!$B$72:$B$85,MATCH('Historical Mix'!O$17,'Default Values'!$A$72:$A$85,0)))</f>
        <v>0.95</v>
      </c>
      <c r="R78" s="149" cm="1">
        <f t="array" ref="R78">IF(OR(O78="None",D78=0),0,INDEX('Default EI Values'!$F$2:$F$951,_xlfn.IFNA(MATCH(1,('Default EI Values'!$A$2:$A$951=$A78)*('Default EI Values'!$B$2:$B$951=$B78)*('Default EI Values'!$C$2:$C$951=SUBSTITUTE($C78,"*",""))*('Default EI Values'!$D$2:$D$951=O$17)*('Default EI Values'!$E$2:$E$951=O78),0),_xlfn.IFNA(MATCH(1,('Default EI Values'!$A$2:$A$951=$A78)*('Default EI Values'!$B$2:$B$951="Any")*('Default EI Values'!$C$2:$C$951=$C78)*('Default EI Values'!$D$2:$D$951=O$17)*('Default EI Values'!$E$2:$E$951=O78),0),MATCH(1,('Default EI Values'!$B$2:$B$951="Any")*('Default EI Values'!$C$2:$C$951=$C78)*('Default EI Values'!$D$2:$D$951=O$17)*('Default EI Values'!$E$2:$E$951=$O78&amp;" - "&amp;$P78),0)))))</f>
        <v>0</v>
      </c>
      <c r="S78" s="203">
        <f>SUMPRODUCT($D78:$D87,R78:R87)</f>
        <v>173.44977676627602</v>
      </c>
      <c r="T78" s="203">
        <f t="shared" ref="T78" si="32">SUMPRODUCT($D78:$D87,Q78:Q87,R78:R87)</f>
        <v>164.77728792796222</v>
      </c>
      <c r="U78" s="140" t="str" cm="1">
        <f t="array" ref="U78">IF(LEN($B78)=0,"",INDEX(table_options[Component Options],MATCH(1,(table_options[Sector]=$A78)*(table_options[Supply]=$C78)*(table_options[Component]=U$17)*(table_options[Default?]=TRUE),0)))</f>
        <v>Wastewater Collection</v>
      </c>
      <c r="V78" s="148">
        <f>IF(U78="None",0,INDEX('Default Values'!$B$72:$B$85,MATCH('Historical Mix'!U$17,'Default Values'!$A$72:$A$85,0)))</f>
        <v>0.97</v>
      </c>
      <c r="W78" s="149" cm="1">
        <f t="array" ref="W78">IF(OR(U78="None",D78=0),0,INDEX('Default EI Values'!$F$2:$F$951,_xlfn.IFNA(MATCH(1,('Default EI Values'!$A$2:$A$951=$A78)*('Default EI Values'!$B$2:$B$951=$B78)*('Default EI Values'!$C$2:$C$951=SUBSTITUTE($C78,"*",""))*('Default EI Values'!$D$2:$D$951=U$17)*('Default EI Values'!$E$2:$E$951=U78),0),MATCH(1,('Default EI Values'!$A$2:$A$951=$A78)*('Default EI Values'!$B$2:$B$951="Any")*('Default EI Values'!$C$2:$C$951=$C78)*('Default EI Values'!$D$2:$D$951=U$17)*('Default EI Values'!$E$2:$E$951=U78),0))))</f>
        <v>0</v>
      </c>
      <c r="X78" s="203">
        <f>SUMPRODUCT($D78:$D87,W78:W87)</f>
        <v>71.517467440215682</v>
      </c>
      <c r="Y78" s="203">
        <f t="shared" ref="Y78" si="33">SUMPRODUCT($D78:$D87,V78:V87,W78:W87)</f>
        <v>69.371943417009206</v>
      </c>
      <c r="Z78" s="140" t="str" cm="1">
        <f t="array" ref="Z78">IF(LEN($B78)=0,"",INDEX(table_options[Component Options],MATCH(1,(table_options[Sector]=$A78)*(table_options[Supply]=$C78)*(table_options[Component]=Z$17)*(table_options[Default?]=TRUE),0)))</f>
        <v xml:space="preserve">Wastewater Secondary Treatment </v>
      </c>
      <c r="AA78" s="148">
        <f>IF(Z78="None",0,INDEX('Default Values'!$B$72:$B$85,MATCH('Historical Mix'!Z$17,'Default Values'!$A$72:$A$85,0)))</f>
        <v>0.97</v>
      </c>
      <c r="AB78" s="149" cm="1">
        <f t="array" ref="AB78">IF(OR(Z78="None",D78=0),0,INDEX('Default EI Values'!$F$2:$F$951,_xlfn.IFNA(MATCH(1,('Default EI Values'!$A$2:$A$951=$A78)*('Default EI Values'!$B$2:$B$951=$B78)*('Default EI Values'!$C$2:$C$951=SUBSTITUTE($C78,"*",""))*('Default EI Values'!$D$2:$D$951=Z$17)*('Default EI Values'!$E$2:$E$951=Z78),0),MATCH(1,('Default EI Values'!$A$2:$A$951=$A78)*('Default EI Values'!$B$2:$B$951="Any")*('Default EI Values'!$C$2:$C$951=$C78)*('Default EI Values'!$D$2:$D$951=Z$17)*('Default EI Values'!$E$2:$E$951=Z78),0))))</f>
        <v>0</v>
      </c>
      <c r="AC78" s="203">
        <f>SUMPRODUCT($D78:$D87,AB78:AB87)</f>
        <v>654.06017082324161</v>
      </c>
      <c r="AD78" s="203">
        <f t="shared" ref="AD78" si="34">SUMPRODUCT($D78:$D87,AA78:AA87,AB78:AB87)</f>
        <v>634.43836569854432</v>
      </c>
    </row>
    <row r="79" spans="1:30" x14ac:dyDescent="0.25">
      <c r="A79" s="140" t="s">
        <v>10</v>
      </c>
      <c r="B79" s="140" t="s">
        <v>25</v>
      </c>
      <c r="C79" s="140" t="s">
        <v>51</v>
      </c>
      <c r="D79" s="147">
        <f t="shared" si="29"/>
        <v>0</v>
      </c>
      <c r="E79" s="140" t="str" cm="1">
        <f t="array" ref="E79">IF(LEN($B79)=0,"",INDEX(table_options[Component Options],MATCH(1,(table_options[Sector]=$A79)*(table_options[Supply]=$C79)*(table_options[Component]=E$17)*(table_options[Default?]=TRUE),0)))</f>
        <v>Groundwater pumping</v>
      </c>
      <c r="F79" s="148">
        <f>IF(E79="None",0,INDEX('Default Values'!$B$72:$B$85,MATCH('Historical Mix'!$C79,'Default Values'!$A$72:$A$85,0)))</f>
        <v>0.94</v>
      </c>
      <c r="G79" s="149" cm="1">
        <f t="array" ref="G79">IF(OR(E79="None",D79=0),0,_xlfn.IFNA(INDEX('Default EI Values'!$F$2:$F$951,_xlfn.IFNA(MATCH(1,('Default EI Values'!$A$2:$A$951=$A79)*('Default EI Values'!$B$2:$B$951=$B79)*('Default EI Values'!$C$2:$C$951=SUBSTITUTE($C79,"*",""))*('Default EI Values'!$D$2:$D$951=E$17)*('Default EI Values'!$E$2:$E$951=E79),0),MATCH(1,('Default EI Values'!$A$2:$A$951=$A79)*('Default EI Values'!$B$2:$B$951="Any")*('Default EI Values'!$C$2:$C$951=$C79)*('Default EI Values'!$D$2:$D$951=E$17)*('Default EI Values'!$E$2:$E$951=E79),0))),0))</f>
        <v>0</v>
      </c>
      <c r="H79" s="204"/>
      <c r="I79" s="204"/>
      <c r="J79" s="140" t="str" cm="1">
        <f t="array" ref="J79">IF(LEN($B79)=0,"",INDEX(table_options[Component Options],MATCH(1,(table_options[Sector]=$A79)*(table_options[Supply]=$C79)*(table_options[Component]=J$17)*(table_options[Default?]=TRUE),0)))</f>
        <v>Brackish Desalination Treatment</v>
      </c>
      <c r="K79" s="148">
        <f>IF(J79="None",0,INDEX('Default Values'!$B$72:$B$85,MATCH('Historical Mix'!J$17,'Default Values'!$A$72:$A$85,0)))</f>
        <v>0.94</v>
      </c>
      <c r="L79" s="149" cm="1">
        <f t="array" ref="L79">IF(OR(J79="None",D79=0),0,INDEX('Default EI Values'!$F$2:$F$951,_xlfn.IFNA(MATCH(1,('Default EI Values'!$A$2:$A$951=$A79)*('Default EI Values'!$B$2:$B$951=$B79)*('Default EI Values'!$C$2:$C$951=SUBSTITUTE($C79,"*",""))*('Default EI Values'!$D$2:$D$951=J$17)*('Default EI Values'!$E$2:$E$951=J79),0),MATCH(1,('Default EI Values'!$A$2:$A$951=$A79)*('Default EI Values'!$B$2:$B$951="Any")*('Default EI Values'!$C$2:$C$951=$C79)*('Default EI Values'!$D$2:$D$951=J$17)*('Default EI Values'!$E$2:$E$951=J79),0))))</f>
        <v>0</v>
      </c>
      <c r="M79" s="204"/>
      <c r="N79" s="204"/>
      <c r="O79" s="140" t="str" cm="1">
        <f t="array" ref="O79">IF(LEN($B79)=0,"",INDEX(table_options[Component Options],MATCH(1,(table_options[Sector]=$A79)*(table_options[Supply]=$C79)*(table_options[Component]=O$17)*(table_options[Default?]=TRUE),0)))</f>
        <v>Urban Potable Distribution</v>
      </c>
      <c r="P79" s="140" t="str">
        <f>IF(OR(LEN($C79)=0,O79&lt;&gt;"Urban Potable Distribution"),"",INDEX('Default Values'!$B$56:$B$65,MATCH('Historical Mix'!$B79,'Default Values'!$A$56:$A$65,0)))</f>
        <v>Moderate</v>
      </c>
      <c r="Q79" s="148">
        <f>IF(P79="None",0,INDEX('Default Values'!$B$72:$B$85,MATCH('Historical Mix'!O$17,'Default Values'!$A$72:$A$85,0)))</f>
        <v>0.95</v>
      </c>
      <c r="R79" s="149" cm="1">
        <f t="array" ref="R79">IF(OR(O79="None",D79=0),0,INDEX('Default EI Values'!$F$2:$F$951,_xlfn.IFNA(MATCH(1,('Default EI Values'!$A$2:$A$951=$A79)*('Default EI Values'!$B$2:$B$951=$B79)*('Default EI Values'!$C$2:$C$951=SUBSTITUTE($C79,"*",""))*('Default EI Values'!$D$2:$D$951=O$17)*('Default EI Values'!$E$2:$E$951=O79),0),_xlfn.IFNA(MATCH(1,('Default EI Values'!$A$2:$A$951=$A79)*('Default EI Values'!$B$2:$B$951="Any")*('Default EI Values'!$C$2:$C$951=$C79)*('Default EI Values'!$D$2:$D$951=O$17)*('Default EI Values'!$E$2:$E$951=O79),0),MATCH(1,('Default EI Values'!$B$2:$B$951="Any")*('Default EI Values'!$C$2:$C$951=$C79)*('Default EI Values'!$D$2:$D$951=O$17)*('Default EI Values'!$E$2:$E$951=$O79&amp;" - "&amp;$P79),0)))))</f>
        <v>0</v>
      </c>
      <c r="S79" s="204"/>
      <c r="T79" s="204"/>
      <c r="U79" s="140" t="str" cm="1">
        <f t="array" ref="U79">IF(LEN($B79)=0,"",INDEX(table_options[Component Options],MATCH(1,(table_options[Sector]=$A79)*(table_options[Supply]=$C79)*(table_options[Component]=U$17)*(table_options[Default?]=TRUE),0)))</f>
        <v>Wastewater Collection</v>
      </c>
      <c r="V79" s="148">
        <f>IF(U79="None",0,INDEX('Default Values'!$B$72:$B$85,MATCH('Historical Mix'!U$17,'Default Values'!$A$72:$A$85,0)))</f>
        <v>0.97</v>
      </c>
      <c r="W79" s="149" cm="1">
        <f t="array" ref="W79">IF(OR(U79="None",D79=0),0,INDEX('Default EI Values'!$F$2:$F$951,_xlfn.IFNA(MATCH(1,('Default EI Values'!$A$2:$A$951=$A79)*('Default EI Values'!$B$2:$B$951=$B79)*('Default EI Values'!$C$2:$C$951=SUBSTITUTE($C79,"*",""))*('Default EI Values'!$D$2:$D$951=U$17)*('Default EI Values'!$E$2:$E$951=U79),0),MATCH(1,('Default EI Values'!$A$2:$A$951=$A79)*('Default EI Values'!$B$2:$B$951="Any")*('Default EI Values'!$C$2:$C$951=$C79)*('Default EI Values'!$D$2:$D$951=U$17)*('Default EI Values'!$E$2:$E$951=U79),0))))</f>
        <v>0</v>
      </c>
      <c r="X79" s="204"/>
      <c r="Y79" s="204"/>
      <c r="Z79" s="140" t="str" cm="1">
        <f t="array" ref="Z79">IF(LEN($B79)=0,"",INDEX(table_options[Component Options],MATCH(1,(table_options[Sector]=$A79)*(table_options[Supply]=$C79)*(table_options[Component]=Z$17)*(table_options[Default?]=TRUE),0)))</f>
        <v xml:space="preserve">Wastewater Secondary Treatment </v>
      </c>
      <c r="AA79" s="148">
        <f>IF(Z79="None",0,INDEX('Default Values'!$B$72:$B$85,MATCH('Historical Mix'!Z$17,'Default Values'!$A$72:$A$85,0)))</f>
        <v>0.97</v>
      </c>
      <c r="AB79" s="149" cm="1">
        <f t="array" ref="AB79">IF(OR(Z79="None",D79=0),0,INDEX('Default EI Values'!$F$2:$F$951,_xlfn.IFNA(MATCH(1,('Default EI Values'!$A$2:$A$951=$A79)*('Default EI Values'!$B$2:$B$951=$B79)*('Default EI Values'!$C$2:$C$951=SUBSTITUTE($C79,"*",""))*('Default EI Values'!$D$2:$D$951=Z$17)*('Default EI Values'!$E$2:$E$951=Z79),0),MATCH(1,('Default EI Values'!$A$2:$A$951=$A79)*('Default EI Values'!$B$2:$B$951="Any")*('Default EI Values'!$C$2:$C$951=$C79)*('Default EI Values'!$D$2:$D$951=Z$17)*('Default EI Values'!$E$2:$E$951=Z79),0))))</f>
        <v>0</v>
      </c>
      <c r="AC79" s="204"/>
      <c r="AD79" s="204"/>
    </row>
    <row r="80" spans="1:30" x14ac:dyDescent="0.25">
      <c r="A80" s="140" t="s">
        <v>10</v>
      </c>
      <c r="B80" s="140" t="s">
        <v>25</v>
      </c>
      <c r="C80" s="140" t="s">
        <v>88</v>
      </c>
      <c r="D80" s="147">
        <f t="shared" si="29"/>
        <v>4.1399999999999999E-2</v>
      </c>
      <c r="E80" s="140" t="str" cm="1">
        <f t="array" ref="E80">IF(LEN($B80)=0,"",INDEX(table_options[Component Options],MATCH(1,(table_options[Sector]=$A80)*(table_options[Supply]=$C80)*(table_options[Component]=E$17)*(table_options[Default?]=TRUE),0)))</f>
        <v>Recycled Water (Non-Potable) Conveyance</v>
      </c>
      <c r="F80" s="148">
        <f>IF(E80="None",0,INDEX('Default Values'!$B$72:$B$85,MATCH('Historical Mix'!$C80,'Default Values'!$A$72:$A$85,0)))</f>
        <v>0.97</v>
      </c>
      <c r="G80" s="149" cm="1">
        <f t="array" ref="G80">IF(OR(E80="None",D80=0),0,_xlfn.IFNA(INDEX('Default EI Values'!$F$2:$F$951,_xlfn.IFNA(MATCH(1,('Default EI Values'!$A$2:$A$951=$A80)*('Default EI Values'!$B$2:$B$951=$B80)*('Default EI Values'!$C$2:$C$951=SUBSTITUTE($C80,"*",""))*('Default EI Values'!$D$2:$D$951=E$17)*('Default EI Values'!$E$2:$E$951=E80),0),MATCH(1,('Default EI Values'!$A$2:$A$951=$A80)*('Default EI Values'!$B$2:$B$951="Any")*('Default EI Values'!$C$2:$C$951=$C80)*('Default EI Values'!$D$2:$D$951=E$17)*('Default EI Values'!$E$2:$E$951=E80),0))),0))</f>
        <v>107.31276</v>
      </c>
      <c r="H80" s="204"/>
      <c r="I80" s="204"/>
      <c r="J80" s="140" t="str" cm="1">
        <f t="array" ref="J80">IF(LEN($B80)=0,"",INDEX(table_options[Component Options],MATCH(1,(table_options[Sector]=$A80)*(table_options[Supply]=$C80)*(table_options[Component]=J$17)*(table_options[Default?]=TRUE),0)))</f>
        <v>Recycled Water (Non-potable) Treatment</v>
      </c>
      <c r="K80" s="148">
        <f>IF(J80="None",0,INDEX('Default Values'!$B$72:$B$85,MATCH('Historical Mix'!J$17,'Default Values'!$A$72:$A$85,0)))</f>
        <v>0.94</v>
      </c>
      <c r="L80" s="149" cm="1">
        <f t="array" ref="L80">IF(OR(J80="None",D80=0),0,INDEX('Default EI Values'!$F$2:$F$951,_xlfn.IFNA(MATCH(1,('Default EI Values'!$A$2:$A$951=$A80)*('Default EI Values'!$B$2:$B$951=$B80)*('Default EI Values'!$C$2:$C$951=SUBSTITUTE($C80,"*",""))*('Default EI Values'!$D$2:$D$951=J$17)*('Default EI Values'!$E$2:$E$951=J80),0),MATCH(1,('Default EI Values'!$A$2:$A$951=$A80)*('Default EI Values'!$B$2:$B$951="Any")*('Default EI Values'!$C$2:$C$951=$C80)*('Default EI Values'!$D$2:$D$951=J$17)*('Default EI Values'!$E$2:$E$951=J80),0))))</f>
        <v>606.83150950000004</v>
      </c>
      <c r="M80" s="204"/>
      <c r="N80" s="204"/>
      <c r="O80" s="140" t="str" cm="1">
        <f t="array" ref="O80">IF(LEN($B80)=0,"",INDEX(table_options[Component Options],MATCH(1,(table_options[Sector]=$A80)*(table_options[Supply]=$C80)*(table_options[Component]=O$17)*(table_options[Default?]=TRUE),0)))</f>
        <v>Recycled Water (Non-Potable) Distribution</v>
      </c>
      <c r="P80" s="140" t="str">
        <f>IF(OR(LEN($C80)=0,O80&lt;&gt;"Urban Potable Distribution"),"",INDEX('Default Values'!$B$56:$B$65,MATCH('Historical Mix'!$B80,'Default Values'!$A$56:$A$65,0)))</f>
        <v/>
      </c>
      <c r="Q80" s="148">
        <f>IF(P80="None",0,INDEX('Default Values'!$B$72:$B$85,MATCH('Historical Mix'!O$17,'Default Values'!$A$72:$A$85,0)))</f>
        <v>0.95</v>
      </c>
      <c r="R80" s="149" cm="1">
        <f t="array" ref="R80">IF(OR(O80="None",D80=0),0,INDEX('Default EI Values'!$F$2:$F$951,_xlfn.IFNA(MATCH(1,('Default EI Values'!$A$2:$A$951=$A80)*('Default EI Values'!$B$2:$B$951=$B80)*('Default EI Values'!$C$2:$C$951=SUBSTITUTE($C80,"*",""))*('Default EI Values'!$D$2:$D$951=O$17)*('Default EI Values'!$E$2:$E$951=O80),0),_xlfn.IFNA(MATCH(1,('Default EI Values'!$A$2:$A$951=$A80)*('Default EI Values'!$B$2:$B$951="Any")*('Default EI Values'!$C$2:$C$951=$C80)*('Default EI Values'!$D$2:$D$951=O$17)*('Default EI Values'!$E$2:$E$951=O80),0),MATCH(1,('Default EI Values'!$B$2:$B$951="Any")*('Default EI Values'!$C$2:$C$951=$C80)*('Default EI Values'!$D$2:$D$951=O$17)*('Default EI Values'!$E$2:$E$951=$O80&amp;" - "&amp;$P80),0)))))</f>
        <v>415.78587600000003</v>
      </c>
      <c r="S80" s="204"/>
      <c r="T80" s="204"/>
      <c r="U80" s="140" t="str" cm="1">
        <f t="array" ref="U80">IF(LEN($B80)=0,"",INDEX(table_options[Component Options],MATCH(1,(table_options[Sector]=$A80)*(table_options[Supply]=$C80)*(table_options[Component]=U$17)*(table_options[Default?]=TRUE),0)))</f>
        <v>Wastewater Collection</v>
      </c>
      <c r="V80" s="148">
        <f>IF(U80="None",0,INDEX('Default Values'!$B$72:$B$85,MATCH('Historical Mix'!U$17,'Default Values'!$A$72:$A$85,0)))</f>
        <v>0.97</v>
      </c>
      <c r="W80" s="149" cm="1">
        <f t="array" ref="W80">IF(OR(U80="None",D80=0),0,INDEX('Default EI Values'!$F$2:$F$951,_xlfn.IFNA(MATCH(1,('Default EI Values'!$A$2:$A$951=$A80)*('Default EI Values'!$B$2:$B$951=$B80)*('Default EI Values'!$C$2:$C$951=SUBSTITUTE($C80,"*",""))*('Default EI Values'!$D$2:$D$951=U$17)*('Default EI Values'!$E$2:$E$951=U80),0),MATCH(1,('Default EI Values'!$A$2:$A$951=$A80)*('Default EI Values'!$B$2:$B$951="Any")*('Default EI Values'!$C$2:$C$951=$C80)*('Default EI Values'!$D$2:$D$951=U$17)*('Default EI Values'!$E$2:$E$951=U80),0))))</f>
        <v>71.524294499999996</v>
      </c>
      <c r="X80" s="204"/>
      <c r="Y80" s="204"/>
      <c r="Z80" s="140" t="str" cm="1">
        <f t="array" ref="Z80">IF(LEN($B80)=0,"",INDEX(table_options[Component Options],MATCH(1,(table_options[Sector]=$A80)*(table_options[Supply]=$C80)*(table_options[Component]=Z$17)*(table_options[Default?]=TRUE),0)))</f>
        <v xml:space="preserve">Wastewater Secondary Treatment </v>
      </c>
      <c r="AA80" s="148">
        <f>IF(Z80="None",0,INDEX('Default Values'!$B$72:$B$85,MATCH('Historical Mix'!Z$17,'Default Values'!$A$72:$A$85,0)))</f>
        <v>0.97</v>
      </c>
      <c r="AB80" s="149" cm="1">
        <f t="array" ref="AB80">IF(OR(Z80="None",D80=0),0,INDEX('Default EI Values'!$F$2:$F$951,_xlfn.IFNA(MATCH(1,('Default EI Values'!$A$2:$A$951=$A80)*('Default EI Values'!$B$2:$B$951=$B80)*('Default EI Values'!$C$2:$C$951=SUBSTITUTE($C80,"*",""))*('Default EI Values'!$D$2:$D$951=Z$17)*('Default EI Values'!$E$2:$E$951=Z80),0),MATCH(1,('Default EI Values'!$A$2:$A$951=$A80)*('Default EI Values'!$B$2:$B$951="Any")*('Default EI Values'!$C$2:$C$951=$C80)*('Default EI Values'!$D$2:$D$951=Z$17)*('Default EI Values'!$E$2:$E$951=Z80),0))))</f>
        <v>654.12260742857143</v>
      </c>
      <c r="AC80" s="204"/>
      <c r="AD80" s="204"/>
    </row>
    <row r="81" spans="1:30" x14ac:dyDescent="0.25">
      <c r="A81" s="140" t="s">
        <v>10</v>
      </c>
      <c r="B81" s="140" t="s">
        <v>25</v>
      </c>
      <c r="C81" s="140" t="s">
        <v>89</v>
      </c>
      <c r="D81" s="147">
        <f t="shared" si="29"/>
        <v>3.5999999999999999E-3</v>
      </c>
      <c r="E81" s="140" t="str" cm="1">
        <f t="array" ref="E81">IF(LEN($B81)=0,"",INDEX(table_options[Component Options],MATCH(1,(table_options[Sector]=$A81)*(table_options[Supply]=$C81)*(table_options[Component]=E$17)*(table_options[Default?]=TRUE),0)))</f>
        <v>Groundwater pumping</v>
      </c>
      <c r="F81" s="148">
        <f>IF(E81="None",0,INDEX('Default Values'!$B$72:$B$85,MATCH('Historical Mix'!$C81,'Default Values'!$A$72:$A$85,0)))</f>
        <v>0.97</v>
      </c>
      <c r="G81" s="149" cm="1">
        <f t="array" ref="G81">IF(OR(E81="None",D81=0),0,_xlfn.IFNA(INDEX('Default EI Values'!$F$2:$F$951,_xlfn.IFNA(MATCH(1,('Default EI Values'!$A$2:$A$951=$A81)*('Default EI Values'!$B$2:$B$951=$B81)*('Default EI Values'!$C$2:$C$951=SUBSTITUTE($C81,"*",""))*('Default EI Values'!$D$2:$D$951=E$17)*('Default EI Values'!$E$2:$E$951=E81),0),MATCH(1,('Default EI Values'!$A$2:$A$951=$A81)*('Default EI Values'!$B$2:$B$951="Any")*('Default EI Values'!$C$2:$C$951=$C81)*('Default EI Values'!$D$2:$D$951=E$17)*('Default EI Values'!$E$2:$E$951=E81),0))),0))</f>
        <v>696.795280875</v>
      </c>
      <c r="H81" s="204"/>
      <c r="I81" s="204"/>
      <c r="J81" s="140" t="str" cm="1">
        <f t="array" ref="J81">IF(LEN($B81)=0,"",INDEX(table_options[Component Options],MATCH(1,(table_options[Sector]=$A81)*(table_options[Supply]=$C81)*(table_options[Component]=J$17)*(table_options[Default?]=TRUE),0)))</f>
        <v>Recycled Water (Potable) Treatment</v>
      </c>
      <c r="K81" s="148">
        <f>IF(J81="None",0,INDEX('Default Values'!$B$72:$B$85,MATCH('Historical Mix'!J$17,'Default Values'!$A$72:$A$85,0)))</f>
        <v>0.94</v>
      </c>
      <c r="L81" s="149" cm="1">
        <f t="array" ref="L81">IF(OR(J81="None",D81=0),0,INDEX('Default EI Values'!$F$2:$F$951,_xlfn.IFNA(MATCH(1,('Default EI Values'!$A$2:$A$951=$A81)*('Default EI Values'!$B$2:$B$951=$B81)*('Default EI Values'!$C$2:$C$951=SUBSTITUTE($C81,"*",""))*('Default EI Values'!$D$2:$D$951=J$17)*('Default EI Values'!$E$2:$E$951=J81),0),MATCH(1,('Default EI Values'!$A$2:$A$951=$A81)*('Default EI Values'!$B$2:$B$951="Any")*('Default EI Values'!$C$2:$C$951=$C81)*('Default EI Values'!$D$2:$D$951=J$17)*('Default EI Values'!$E$2:$E$951=J81),0))))</f>
        <v>1271.5063875142857</v>
      </c>
      <c r="M81" s="204"/>
      <c r="N81" s="204"/>
      <c r="O81" s="140" t="str" cm="1">
        <f t="array" ref="O81">IF(LEN($B81)=0,"",INDEX(table_options[Component Options],MATCH(1,(table_options[Sector]=$A81)*(table_options[Supply]=$C81)*(table_options[Component]=O$17)*(table_options[Default?]=TRUE),0)))</f>
        <v>Urban Potable Distribution</v>
      </c>
      <c r="P81" s="140" t="str">
        <f>IF(OR(LEN($C81)=0,O81&lt;&gt;"Urban Potable Distribution"),"",INDEX('Default Values'!$B$56:$B$65,MATCH('Historical Mix'!$B81,'Default Values'!$A$56:$A$65,0)))</f>
        <v>Moderate</v>
      </c>
      <c r="Q81" s="148">
        <f>IF(P81="None",0,INDEX('Default Values'!$B$72:$B$85,MATCH('Historical Mix'!O$17,'Default Values'!$A$72:$A$85,0)))</f>
        <v>0.95</v>
      </c>
      <c r="R81" s="149" cm="1">
        <f t="array" ref="R81">IF(OR(O81="None",D81=0),0,INDEX('Default EI Values'!$F$2:$F$951,_xlfn.IFNA(MATCH(1,('Default EI Values'!$A$2:$A$951=$A81)*('Default EI Values'!$B$2:$B$951=$B81)*('Default EI Values'!$C$2:$C$951=SUBSTITUTE($C81,"*",""))*('Default EI Values'!$D$2:$D$951=O$17)*('Default EI Values'!$E$2:$E$951=O81),0),_xlfn.IFNA(MATCH(1,('Default EI Values'!$A$2:$A$951=$A81)*('Default EI Values'!$B$2:$B$951="Any")*('Default EI Values'!$C$2:$C$951=$C81)*('Default EI Values'!$D$2:$D$951=O$17)*('Default EI Values'!$E$2:$E$951=O81),0),MATCH(1,('Default EI Values'!$B$2:$B$951="Any")*('Default EI Values'!$C$2:$C$951=$C81)*('Default EI Values'!$D$2:$D$951=O$17)*('Default EI Values'!$E$2:$E$951=$O81&amp;" - "&amp;$P81),0)))))</f>
        <v>163</v>
      </c>
      <c r="S81" s="204"/>
      <c r="T81" s="204"/>
      <c r="U81" s="140" t="str" cm="1">
        <f t="array" ref="U81">IF(LEN($B81)=0,"",INDEX(table_options[Component Options],MATCH(1,(table_options[Sector]=$A81)*(table_options[Supply]=$C81)*(table_options[Component]=U$17)*(table_options[Default?]=TRUE),0)))</f>
        <v>Wastewater Collection</v>
      </c>
      <c r="V81" s="148">
        <f>IF(U81="None",0,INDEX('Default Values'!$B$72:$B$85,MATCH('Historical Mix'!U$17,'Default Values'!$A$72:$A$85,0)))</f>
        <v>0.97</v>
      </c>
      <c r="W81" s="149" cm="1">
        <f t="array" ref="W81">IF(OR(U81="None",D81=0),0,INDEX('Default EI Values'!$F$2:$F$951,_xlfn.IFNA(MATCH(1,('Default EI Values'!$A$2:$A$951=$A81)*('Default EI Values'!$B$2:$B$951=$B81)*('Default EI Values'!$C$2:$C$951=SUBSTITUTE($C81,"*",""))*('Default EI Values'!$D$2:$D$951=U$17)*('Default EI Values'!$E$2:$E$951=U81),0),MATCH(1,('Default EI Values'!$A$2:$A$951=$A81)*('Default EI Values'!$B$2:$B$951="Any")*('Default EI Values'!$C$2:$C$951=$C81)*('Default EI Values'!$D$2:$D$951=U$17)*('Default EI Values'!$E$2:$E$951=U81),0))))</f>
        <v>71.524294499999996</v>
      </c>
      <c r="X81" s="204"/>
      <c r="Y81" s="204"/>
      <c r="Z81" s="140" t="str" cm="1">
        <f t="array" ref="Z81">IF(LEN($B81)=0,"",INDEX(table_options[Component Options],MATCH(1,(table_options[Sector]=$A81)*(table_options[Supply]=$C81)*(table_options[Component]=Z$17)*(table_options[Default?]=TRUE),0)))</f>
        <v xml:space="preserve">Wastewater Secondary Treatment </v>
      </c>
      <c r="AA81" s="148">
        <f>IF(Z81="None",0,INDEX('Default Values'!$B$72:$B$85,MATCH('Historical Mix'!Z$17,'Default Values'!$A$72:$A$85,0)))</f>
        <v>0.97</v>
      </c>
      <c r="AB81" s="149" cm="1">
        <f t="array" ref="AB81">IF(OR(Z81="None",D81=0),0,INDEX('Default EI Values'!$F$2:$F$951,_xlfn.IFNA(MATCH(1,('Default EI Values'!$A$2:$A$951=$A81)*('Default EI Values'!$B$2:$B$951=$B81)*('Default EI Values'!$C$2:$C$951=SUBSTITUTE($C81,"*",""))*('Default EI Values'!$D$2:$D$951=Z$17)*('Default EI Values'!$E$2:$E$951=Z81),0),MATCH(1,('Default EI Values'!$A$2:$A$951=$A81)*('Default EI Values'!$B$2:$B$951="Any")*('Default EI Values'!$C$2:$C$951=$C81)*('Default EI Values'!$D$2:$D$951=Z$17)*('Default EI Values'!$E$2:$E$951=Z81),0))))</f>
        <v>654.12260742857143</v>
      </c>
      <c r="AC81" s="204"/>
      <c r="AD81" s="204"/>
    </row>
    <row r="82" spans="1:30" x14ac:dyDescent="0.25">
      <c r="A82" s="140" t="s">
        <v>10</v>
      </c>
      <c r="B82" s="140" t="s">
        <v>25</v>
      </c>
      <c r="C82" s="140" t="s">
        <v>36</v>
      </c>
      <c r="D82" s="147">
        <f t="shared" si="29"/>
        <v>0.36854754230909254</v>
      </c>
      <c r="E82" s="140" t="str" cm="1">
        <f t="array" ref="E82">IF(LEN($B82)=0,"",INDEX(table_options[Component Options],MATCH(1,(table_options[Sector]=$A82)*(table_options[Supply]=$C82)*(table_options[Component]=E$17)*(table_options[Default?]=TRUE),0)))</f>
        <v>Groundwater pumping</v>
      </c>
      <c r="F82" s="148">
        <f>IF(E82="None",0,INDEX('Default Values'!$B$72:$B$85,MATCH('Historical Mix'!$C82,'Default Values'!$A$72:$A$85,0)))</f>
        <v>0.59</v>
      </c>
      <c r="G82" s="149" cm="1">
        <f t="array" ref="G82">IF(OR(E82="None",D82=0),0,_xlfn.IFNA(INDEX('Default EI Values'!$F$2:$F$951,_xlfn.IFNA(MATCH(1,('Default EI Values'!$A$2:$A$951=$A82)*('Default EI Values'!$B$2:$B$951=$B82)*('Default EI Values'!$C$2:$C$951=SUBSTITUTE($C82,"*",""))*('Default EI Values'!$D$2:$D$951=E$17)*('Default EI Values'!$E$2:$E$951=E82),0),MATCH(1,('Default EI Values'!$A$2:$A$951=$A82)*('Default EI Values'!$B$2:$B$951="Any")*('Default EI Values'!$C$2:$C$951=$C82)*('Default EI Values'!$D$2:$D$951=E$17)*('Default EI Values'!$E$2:$E$951=E82),0))),0))</f>
        <v>696.795280875</v>
      </c>
      <c r="H82" s="204"/>
      <c r="I82" s="204"/>
      <c r="J82" s="140" t="str" cm="1">
        <f t="array" ref="J82">IF(LEN($B82)=0,"",INDEX(table_options[Component Options],MATCH(1,(table_options[Sector]=$A82)*(table_options[Supply]=$C82)*(table_options[Component]=J$17)*(table_options[Default?]=TRUE),0)))</f>
        <v>Conventional Drinking Water Treatment</v>
      </c>
      <c r="K82" s="148">
        <f>IF(J82="None",0,INDEX('Default Values'!$B$72:$B$85,MATCH('Historical Mix'!J$17,'Default Values'!$A$72:$A$85,0)))</f>
        <v>0.94</v>
      </c>
      <c r="L82" s="149" cm="1">
        <f t="array" ref="L82">IF(OR(J82="None",D82=0),0,INDEX('Default EI Values'!$F$2:$F$951,_xlfn.IFNA(MATCH(1,('Default EI Values'!$A$2:$A$951=$A82)*('Default EI Values'!$B$2:$B$951=$B82)*('Default EI Values'!$C$2:$C$951=SUBSTITUTE($C82,"*",""))*('Default EI Values'!$D$2:$D$951=J$17)*('Default EI Values'!$E$2:$E$951=J82),0),MATCH(1,('Default EI Values'!$A$2:$A$951=$A82)*('Default EI Values'!$B$2:$B$951="Any")*('Default EI Values'!$C$2:$C$951=$C82)*('Default EI Values'!$D$2:$D$951=J$17)*('Default EI Values'!$E$2:$E$951=J82),0))))</f>
        <v>205.30303721428572</v>
      </c>
      <c r="M82" s="204"/>
      <c r="N82" s="204"/>
      <c r="O82" s="140" t="str" cm="1">
        <f t="array" ref="O82">IF(LEN($B82)=0,"",INDEX(table_options[Component Options],MATCH(1,(table_options[Sector]=$A82)*(table_options[Supply]=$C82)*(table_options[Component]=O$17)*(table_options[Default?]=TRUE),0)))</f>
        <v>Urban Potable Distribution</v>
      </c>
      <c r="P82" s="140" t="str">
        <f>IF(OR(LEN($C82)=0,O82&lt;&gt;"Urban Potable Distribution"),"",INDEX('Default Values'!$B$56:$B$65,MATCH('Historical Mix'!$B82,'Default Values'!$A$56:$A$65,0)))</f>
        <v>Moderate</v>
      </c>
      <c r="Q82" s="148">
        <f>IF(P82="None",0,INDEX('Default Values'!$B$72:$B$85,MATCH('Historical Mix'!O$17,'Default Values'!$A$72:$A$85,0)))</f>
        <v>0.95</v>
      </c>
      <c r="R82" s="149" cm="1">
        <f t="array" ref="R82">IF(OR(O82="None",D82=0),0,INDEX('Default EI Values'!$F$2:$F$951,_xlfn.IFNA(MATCH(1,('Default EI Values'!$A$2:$A$951=$A82)*('Default EI Values'!$B$2:$B$951=$B82)*('Default EI Values'!$C$2:$C$951=SUBSTITUTE($C82,"*",""))*('Default EI Values'!$D$2:$D$951=O$17)*('Default EI Values'!$E$2:$E$951=O82),0),_xlfn.IFNA(MATCH(1,('Default EI Values'!$A$2:$A$951=$A82)*('Default EI Values'!$B$2:$B$951="Any")*('Default EI Values'!$C$2:$C$951=$C82)*('Default EI Values'!$D$2:$D$951=O$17)*('Default EI Values'!$E$2:$E$951=O82),0),MATCH(1,('Default EI Values'!$B$2:$B$951="Any")*('Default EI Values'!$C$2:$C$951=$C82)*('Default EI Values'!$D$2:$D$951=O$17)*('Default EI Values'!$E$2:$E$951=$O82&amp;" - "&amp;$P82),0)))))</f>
        <v>163</v>
      </c>
      <c r="S82" s="204"/>
      <c r="T82" s="204"/>
      <c r="U82" s="140" t="str" cm="1">
        <f t="array" ref="U82">IF(LEN($B82)=0,"",INDEX(table_options[Component Options],MATCH(1,(table_options[Sector]=$A82)*(table_options[Supply]=$C82)*(table_options[Component]=U$17)*(table_options[Default?]=TRUE),0)))</f>
        <v>Wastewater Collection</v>
      </c>
      <c r="V82" s="148">
        <f>IF(U82="None",0,INDEX('Default Values'!$B$72:$B$85,MATCH('Historical Mix'!U$17,'Default Values'!$A$72:$A$85,0)))</f>
        <v>0.97</v>
      </c>
      <c r="W82" s="149" cm="1">
        <f t="array" ref="W82">IF(OR(U82="None",D82=0),0,INDEX('Default EI Values'!$F$2:$F$951,_xlfn.IFNA(MATCH(1,('Default EI Values'!$A$2:$A$951=$A82)*('Default EI Values'!$B$2:$B$951=$B82)*('Default EI Values'!$C$2:$C$951=SUBSTITUTE($C82,"*",""))*('Default EI Values'!$D$2:$D$951=U$17)*('Default EI Values'!$E$2:$E$951=U82),0),MATCH(1,('Default EI Values'!$A$2:$A$951=$A82)*('Default EI Values'!$B$2:$B$951="Any")*('Default EI Values'!$C$2:$C$951=$C82)*('Default EI Values'!$D$2:$D$951=U$17)*('Default EI Values'!$E$2:$E$951=U82),0))))</f>
        <v>71.524294499999996</v>
      </c>
      <c r="X82" s="204"/>
      <c r="Y82" s="204"/>
      <c r="Z82" s="140" t="str" cm="1">
        <f t="array" ref="Z82">IF(LEN($B82)=0,"",INDEX(table_options[Component Options],MATCH(1,(table_options[Sector]=$A82)*(table_options[Supply]=$C82)*(table_options[Component]=Z$17)*(table_options[Default?]=TRUE),0)))</f>
        <v xml:space="preserve">Wastewater Secondary Treatment </v>
      </c>
      <c r="AA82" s="148">
        <f>IF(Z82="None",0,INDEX('Default Values'!$B$72:$B$85,MATCH('Historical Mix'!Z$17,'Default Values'!$A$72:$A$85,0)))</f>
        <v>0.97</v>
      </c>
      <c r="AB82" s="149" cm="1">
        <f t="array" ref="AB82">IF(OR(Z82="None",D82=0),0,INDEX('Default EI Values'!$F$2:$F$951,_xlfn.IFNA(MATCH(1,('Default EI Values'!$A$2:$A$951=$A82)*('Default EI Values'!$B$2:$B$951=$B82)*('Default EI Values'!$C$2:$C$951=SUBSTITUTE($C82,"*",""))*('Default EI Values'!$D$2:$D$951=Z$17)*('Default EI Values'!$E$2:$E$951=Z82),0),MATCH(1,('Default EI Values'!$A$2:$A$951=$A82)*('Default EI Values'!$B$2:$B$951="Any")*('Default EI Values'!$C$2:$C$951=$C82)*('Default EI Values'!$D$2:$D$951=Z$17)*('Default EI Values'!$E$2:$E$951=Z82),0))))</f>
        <v>654.12260742857143</v>
      </c>
      <c r="AC82" s="204"/>
      <c r="AD82" s="204"/>
    </row>
    <row r="83" spans="1:30" x14ac:dyDescent="0.25">
      <c r="A83" s="140" t="s">
        <v>10</v>
      </c>
      <c r="B83" s="140" t="s">
        <v>25</v>
      </c>
      <c r="C83" s="140" t="s">
        <v>189</v>
      </c>
      <c r="D83" s="147">
        <f t="shared" si="29"/>
        <v>4.5075348936940075E-2</v>
      </c>
      <c r="E83" s="140" t="str" cm="1">
        <f t="array" ref="E83">IF(LEN($B83)=0,"",INDEX(table_options[Component Options],MATCH(1,(table_options[Sector]=$A83)*(table_options[Supply]=$C83)*(table_options[Component]=E$17)*(table_options[Default?]=TRUE),0)))</f>
        <v>Local Surface Water</v>
      </c>
      <c r="F83" s="148">
        <f>IF(E83="None",0,INDEX('Default Values'!$B$72:$B$85,MATCH('Historical Mix'!$C83,'Default Values'!$A$72:$A$85,0)))</f>
        <v>0.27</v>
      </c>
      <c r="G83" s="149" cm="1">
        <f t="array" ref="G83">IF(OR(E83="None",D83=0),0,_xlfn.IFNA(INDEX('Default EI Values'!$F$2:$F$951,_xlfn.IFNA(MATCH(1,('Default EI Values'!$A$2:$A$951=$A83)*('Default EI Values'!$B$2:$B$951=$B83)*('Default EI Values'!$C$2:$C$951=SUBSTITUTE($C83,"*",""))*('Default EI Values'!$D$2:$D$951=E$17)*('Default EI Values'!$E$2:$E$951=E83),0),MATCH(1,('Default EI Values'!$A$2:$A$951=$A83)*('Default EI Values'!$B$2:$B$951="Any")*('Default EI Values'!$C$2:$C$951=$C83)*('Default EI Values'!$D$2:$D$951=E$17)*('Default EI Values'!$E$2:$E$951=E83),0))),0))</f>
        <v>88.91037350000002</v>
      </c>
      <c r="H83" s="204"/>
      <c r="I83" s="204"/>
      <c r="J83" s="140" t="str" cm="1">
        <f t="array" ref="J83">IF(LEN($B83)=0,"",INDEX(table_options[Component Options],MATCH(1,(table_options[Sector]=$A83)*(table_options[Supply]=$C83)*(table_options[Component]=J$17)*(table_options[Default?]=TRUE),0)))</f>
        <v>Conventional Drinking Water Treatment</v>
      </c>
      <c r="K83" s="148">
        <f>IF(J83="None",0,INDEX('Default Values'!$B$72:$B$85,MATCH('Historical Mix'!J$17,'Default Values'!$A$72:$A$85,0)))</f>
        <v>0.94</v>
      </c>
      <c r="L83" s="149" cm="1">
        <f t="array" ref="L83">IF(OR(J83="None",D83=0),0,INDEX('Default EI Values'!$F$2:$F$951,_xlfn.IFNA(MATCH(1,('Default EI Values'!$A$2:$A$951=$A83)*('Default EI Values'!$B$2:$B$951=$B83)*('Default EI Values'!$C$2:$C$951=SUBSTITUTE($C83,"*",""))*('Default EI Values'!$D$2:$D$951=J$17)*('Default EI Values'!$E$2:$E$951=J83),0),MATCH(1,('Default EI Values'!$A$2:$A$951=$A83)*('Default EI Values'!$B$2:$B$951="Any")*('Default EI Values'!$C$2:$C$951=$C83)*('Default EI Values'!$D$2:$D$951=J$17)*('Default EI Values'!$E$2:$E$951=J83),0))))</f>
        <v>205.30303721428572</v>
      </c>
      <c r="M83" s="204"/>
      <c r="N83" s="204"/>
      <c r="O83" s="140" t="str" cm="1">
        <f t="array" ref="O83">IF(LEN($B83)=0,"",INDEX(table_options[Component Options],MATCH(1,(table_options[Sector]=$A83)*(table_options[Supply]=$C83)*(table_options[Component]=O$17)*(table_options[Default?]=TRUE),0)))</f>
        <v>Urban Potable Distribution</v>
      </c>
      <c r="P83" s="140" t="str">
        <f>IF(OR(LEN($C83)=0,O83&lt;&gt;"Urban Potable Distribution"),"",INDEX('Default Values'!$B$56:$B$65,MATCH('Historical Mix'!$B83,'Default Values'!$A$56:$A$65,0)))</f>
        <v>Moderate</v>
      </c>
      <c r="Q83" s="148">
        <f>IF(P83="None",0,INDEX('Default Values'!$B$72:$B$85,MATCH('Historical Mix'!O$17,'Default Values'!$A$72:$A$85,0)))</f>
        <v>0.95</v>
      </c>
      <c r="R83" s="149" cm="1">
        <f t="array" ref="R83">IF(OR(O83="None",D83=0),0,INDEX('Default EI Values'!$F$2:$F$951,_xlfn.IFNA(MATCH(1,('Default EI Values'!$A$2:$A$951=$A83)*('Default EI Values'!$B$2:$B$951=$B83)*('Default EI Values'!$C$2:$C$951=SUBSTITUTE($C83,"*",""))*('Default EI Values'!$D$2:$D$951=O$17)*('Default EI Values'!$E$2:$E$951=O83),0),_xlfn.IFNA(MATCH(1,('Default EI Values'!$A$2:$A$951=$A83)*('Default EI Values'!$B$2:$B$951="Any")*('Default EI Values'!$C$2:$C$951=$C83)*('Default EI Values'!$D$2:$D$951=O$17)*('Default EI Values'!$E$2:$E$951=O83),0),MATCH(1,('Default EI Values'!$B$2:$B$951="Any")*('Default EI Values'!$C$2:$C$951=$C83)*('Default EI Values'!$D$2:$D$951=O$17)*('Default EI Values'!$E$2:$E$951=$O83&amp;" - "&amp;$P83),0)))))</f>
        <v>163</v>
      </c>
      <c r="S83" s="204"/>
      <c r="T83" s="204"/>
      <c r="U83" s="140" t="str" cm="1">
        <f t="array" ref="U83">IF(LEN($B83)=0,"",INDEX(table_options[Component Options],MATCH(1,(table_options[Sector]=$A83)*(table_options[Supply]=$C83)*(table_options[Component]=U$17)*(table_options[Default?]=TRUE),0)))</f>
        <v>Wastewater Collection</v>
      </c>
      <c r="V83" s="148">
        <f>IF(U83="None",0,INDEX('Default Values'!$B$72:$B$85,MATCH('Historical Mix'!U$17,'Default Values'!$A$72:$A$85,0)))</f>
        <v>0.97</v>
      </c>
      <c r="W83" s="149" cm="1">
        <f t="array" ref="W83">IF(OR(U83="None",D83=0),0,INDEX('Default EI Values'!$F$2:$F$951,_xlfn.IFNA(MATCH(1,('Default EI Values'!$A$2:$A$951=$A83)*('Default EI Values'!$B$2:$B$951=$B83)*('Default EI Values'!$C$2:$C$951=SUBSTITUTE($C83,"*",""))*('Default EI Values'!$D$2:$D$951=U$17)*('Default EI Values'!$E$2:$E$951=U83),0),MATCH(1,('Default EI Values'!$A$2:$A$951=$A83)*('Default EI Values'!$B$2:$B$951="Any")*('Default EI Values'!$C$2:$C$951=$C83)*('Default EI Values'!$D$2:$D$951=U$17)*('Default EI Values'!$E$2:$E$951=U83),0))))</f>
        <v>71.524294499999996</v>
      </c>
      <c r="X83" s="204"/>
      <c r="Y83" s="204"/>
      <c r="Z83" s="140" t="str" cm="1">
        <f t="array" ref="Z83">IF(LEN($B83)=0,"",INDEX(table_options[Component Options],MATCH(1,(table_options[Sector]=$A83)*(table_options[Supply]=$C83)*(table_options[Component]=Z$17)*(table_options[Default?]=TRUE),0)))</f>
        <v xml:space="preserve">Wastewater Secondary Treatment </v>
      </c>
      <c r="AA83" s="148">
        <f>IF(Z83="None",0,INDEX('Default Values'!$B$72:$B$85,MATCH('Historical Mix'!Z$17,'Default Values'!$A$72:$A$85,0)))</f>
        <v>0.97</v>
      </c>
      <c r="AB83" s="149" cm="1">
        <f t="array" ref="AB83">IF(OR(Z83="None",D83=0),0,INDEX('Default EI Values'!$F$2:$F$951,_xlfn.IFNA(MATCH(1,('Default EI Values'!$A$2:$A$951=$A83)*('Default EI Values'!$B$2:$B$951=$B83)*('Default EI Values'!$C$2:$C$951=SUBSTITUTE($C83,"*",""))*('Default EI Values'!$D$2:$D$951=Z$17)*('Default EI Values'!$E$2:$E$951=Z83),0),MATCH(1,('Default EI Values'!$A$2:$A$951=$A83)*('Default EI Values'!$B$2:$B$951="Any")*('Default EI Values'!$C$2:$C$951=$C83)*('Default EI Values'!$D$2:$D$951=Z$17)*('Default EI Values'!$E$2:$E$951=Z83),0))))</f>
        <v>654.12260742857143</v>
      </c>
      <c r="AC83" s="204"/>
      <c r="AD83" s="204"/>
    </row>
    <row r="84" spans="1:30" x14ac:dyDescent="0.25">
      <c r="A84" s="140" t="s">
        <v>10</v>
      </c>
      <c r="B84" s="140" t="s">
        <v>25</v>
      </c>
      <c r="C84" s="140" t="s">
        <v>188</v>
      </c>
      <c r="D84" s="147">
        <f t="shared" si="29"/>
        <v>4.3775420634016571E-2</v>
      </c>
      <c r="E84" s="140" t="str" cm="1">
        <f t="array" ref="E84">IF(LEN($B84)=0,"",INDEX(table_options[Component Options],MATCH(1,(table_options[Sector]=$A84)*(table_options[Supply]=$C84)*(table_options[Component]=E$17)*(table_options[Default?]=TRUE),0)))</f>
        <v>Local Imported Deliveries</v>
      </c>
      <c r="F84" s="148">
        <f>IF(E84="None",0,INDEX('Default Values'!$B$72:$B$85,MATCH('Historical Mix'!$C84,'Default Values'!$A$72:$A$85,0)))</f>
        <v>0.27</v>
      </c>
      <c r="G84" s="149" cm="1">
        <f t="array" ref="G84">IF(OR(E84="None",D84=0),0,_xlfn.IFNA(INDEX('Default EI Values'!$F$2:$F$951,_xlfn.IFNA(MATCH(1,('Default EI Values'!$A$2:$A$951=$A84)*('Default EI Values'!$B$2:$B$951=$B84)*('Default EI Values'!$C$2:$C$951=SUBSTITUTE($C84,"*",""))*('Default EI Values'!$D$2:$D$951=E$17)*('Default EI Values'!$E$2:$E$951=E84),0),MATCH(1,('Default EI Values'!$A$2:$A$951=$A84)*('Default EI Values'!$B$2:$B$951="Any")*('Default EI Values'!$C$2:$C$951=$C84)*('Default EI Values'!$D$2:$D$951=E$17)*('Default EI Values'!$E$2:$E$951=E84),0))),0))</f>
        <v>33.028630000000007</v>
      </c>
      <c r="H84" s="204"/>
      <c r="I84" s="204"/>
      <c r="J84" s="140" t="str" cm="1">
        <f t="array" ref="J84">IF(LEN($B84)=0,"",INDEX(table_options[Component Options],MATCH(1,(table_options[Sector]=$A84)*(table_options[Supply]=$C84)*(table_options[Component]=J$17)*(table_options[Default?]=TRUE),0)))</f>
        <v>Conventional Drinking Water Treatment</v>
      </c>
      <c r="K84" s="148">
        <f>IF(J84="None",0,INDEX('Default Values'!$B$72:$B$85,MATCH('Historical Mix'!J$17,'Default Values'!$A$72:$A$85,0)))</f>
        <v>0.94</v>
      </c>
      <c r="L84" s="149" cm="1">
        <f t="array" ref="L84">IF(OR(J84="None",D84=0),0,INDEX('Default EI Values'!$F$2:$F$951,_xlfn.IFNA(MATCH(1,('Default EI Values'!$A$2:$A$951=$A84)*('Default EI Values'!$B$2:$B$951=$B84)*('Default EI Values'!$C$2:$C$951=SUBSTITUTE($C84,"*",""))*('Default EI Values'!$D$2:$D$951=J$17)*('Default EI Values'!$E$2:$E$951=J84),0),MATCH(1,('Default EI Values'!$A$2:$A$951=$A84)*('Default EI Values'!$B$2:$B$951="Any")*('Default EI Values'!$C$2:$C$951=$C84)*('Default EI Values'!$D$2:$D$951=J$17)*('Default EI Values'!$E$2:$E$951=J84),0))))</f>
        <v>205.30303721428572</v>
      </c>
      <c r="M84" s="204"/>
      <c r="N84" s="204"/>
      <c r="O84" s="140" t="str" cm="1">
        <f t="array" ref="O84">IF(LEN($B84)=0,"",INDEX(table_options[Component Options],MATCH(1,(table_options[Sector]=$A84)*(table_options[Supply]=$C84)*(table_options[Component]=O$17)*(table_options[Default?]=TRUE),0)))</f>
        <v>Urban Potable Distribution</v>
      </c>
      <c r="P84" s="140" t="str">
        <f>IF(OR(LEN($C84)=0,O84&lt;&gt;"Urban Potable Distribution"),"",INDEX('Default Values'!$B$56:$B$65,MATCH('Historical Mix'!$B84,'Default Values'!$A$56:$A$65,0)))</f>
        <v>Moderate</v>
      </c>
      <c r="Q84" s="148">
        <f>IF(P84="None",0,INDEX('Default Values'!$B$72:$B$85,MATCH('Historical Mix'!O$17,'Default Values'!$A$72:$A$85,0)))</f>
        <v>0.95</v>
      </c>
      <c r="R84" s="149" cm="1">
        <f t="array" ref="R84">IF(OR(O84="None",D84=0),0,INDEX('Default EI Values'!$F$2:$F$951,_xlfn.IFNA(MATCH(1,('Default EI Values'!$A$2:$A$951=$A84)*('Default EI Values'!$B$2:$B$951=$B84)*('Default EI Values'!$C$2:$C$951=SUBSTITUTE($C84,"*",""))*('Default EI Values'!$D$2:$D$951=O$17)*('Default EI Values'!$E$2:$E$951=O84),0),_xlfn.IFNA(MATCH(1,('Default EI Values'!$A$2:$A$951=$A84)*('Default EI Values'!$B$2:$B$951="Any")*('Default EI Values'!$C$2:$C$951=$C84)*('Default EI Values'!$D$2:$D$951=O$17)*('Default EI Values'!$E$2:$E$951=O84),0),MATCH(1,('Default EI Values'!$B$2:$B$951="Any")*('Default EI Values'!$C$2:$C$951=$C84)*('Default EI Values'!$D$2:$D$951=O$17)*('Default EI Values'!$E$2:$E$951=$O84&amp;" - "&amp;$P84),0)))))</f>
        <v>163</v>
      </c>
      <c r="S84" s="204"/>
      <c r="T84" s="204"/>
      <c r="U84" s="140" t="str" cm="1">
        <f t="array" ref="U84">IF(LEN($B84)=0,"",INDEX(table_options[Component Options],MATCH(1,(table_options[Sector]=$A84)*(table_options[Supply]=$C84)*(table_options[Component]=U$17)*(table_options[Default?]=TRUE),0)))</f>
        <v>Wastewater Collection</v>
      </c>
      <c r="V84" s="148">
        <f>IF(U84="None",0,INDEX('Default Values'!$B$72:$B$85,MATCH('Historical Mix'!U$17,'Default Values'!$A$72:$A$85,0)))</f>
        <v>0.97</v>
      </c>
      <c r="W84" s="149" cm="1">
        <f t="array" ref="W84">IF(OR(U84="None",D84=0),0,INDEX('Default EI Values'!$F$2:$F$951,_xlfn.IFNA(MATCH(1,('Default EI Values'!$A$2:$A$951=$A84)*('Default EI Values'!$B$2:$B$951=$B84)*('Default EI Values'!$C$2:$C$951=SUBSTITUTE($C84,"*",""))*('Default EI Values'!$D$2:$D$951=U$17)*('Default EI Values'!$E$2:$E$951=U84),0),MATCH(1,('Default EI Values'!$A$2:$A$951=$A84)*('Default EI Values'!$B$2:$B$951="Any")*('Default EI Values'!$C$2:$C$951=$C84)*('Default EI Values'!$D$2:$D$951=U$17)*('Default EI Values'!$E$2:$E$951=U84),0))))</f>
        <v>71.524294499999996</v>
      </c>
      <c r="X84" s="204"/>
      <c r="Y84" s="204"/>
      <c r="Z84" s="140" t="str" cm="1">
        <f t="array" ref="Z84">IF(LEN($B84)=0,"",INDEX(table_options[Component Options],MATCH(1,(table_options[Sector]=$A84)*(table_options[Supply]=$C84)*(table_options[Component]=Z$17)*(table_options[Default?]=TRUE),0)))</f>
        <v xml:space="preserve">Wastewater Secondary Treatment </v>
      </c>
      <c r="AA84" s="148">
        <f>IF(Z84="None",0,INDEX('Default Values'!$B$72:$B$85,MATCH('Historical Mix'!Z$17,'Default Values'!$A$72:$A$85,0)))</f>
        <v>0.97</v>
      </c>
      <c r="AB84" s="149" cm="1">
        <f t="array" ref="AB84">IF(OR(Z84="None",D84=0),0,INDEX('Default EI Values'!$F$2:$F$951,_xlfn.IFNA(MATCH(1,('Default EI Values'!$A$2:$A$951=$A84)*('Default EI Values'!$B$2:$B$951=$B84)*('Default EI Values'!$C$2:$C$951=SUBSTITUTE($C84,"*",""))*('Default EI Values'!$D$2:$D$951=Z$17)*('Default EI Values'!$E$2:$E$951=Z84),0),MATCH(1,('Default EI Values'!$A$2:$A$951=$A84)*('Default EI Values'!$B$2:$B$951="Any")*('Default EI Values'!$C$2:$C$951=$C84)*('Default EI Values'!$D$2:$D$951=Z$17)*('Default EI Values'!$E$2:$E$951=Z84),0))))</f>
        <v>654.12260742857143</v>
      </c>
      <c r="AC84" s="204"/>
      <c r="AD84" s="204"/>
    </row>
    <row r="85" spans="1:30" x14ac:dyDescent="0.25">
      <c r="A85" s="140" t="s">
        <v>10</v>
      </c>
      <c r="B85" s="140" t="s">
        <v>25</v>
      </c>
      <c r="C85" s="140" t="s">
        <v>19</v>
      </c>
      <c r="D85" s="147">
        <f t="shared" si="29"/>
        <v>0.26489724535811687</v>
      </c>
      <c r="E85" s="140" t="str" cm="1">
        <f t="array" ref="E85">IF(LEN($B85)=0,"",INDEX(table_options[Component Options],MATCH(1,(table_options[Sector]=$A85)*(table_options[Supply]=$C85)*(table_options[Component]=E$17)*(table_options[Default?]=TRUE),0)))</f>
        <v>Colorado River Conveyance</v>
      </c>
      <c r="F85" s="148">
        <f>IF(E85="None",0,INDEX('Default Values'!$B$72:$B$85,MATCH('Historical Mix'!$C85,'Default Values'!$A$72:$A$85,0)))</f>
        <v>0</v>
      </c>
      <c r="G85" s="149" cm="1">
        <f t="array" ref="G85">IF(OR(E85="None",D85=0),0,_xlfn.IFNA(INDEX('Default EI Values'!$F$2:$F$951,_xlfn.IFNA(MATCH(1,('Default EI Values'!$A$2:$A$951=$A85)*('Default EI Values'!$B$2:$B$951=$B85)*('Default EI Values'!$C$2:$C$951=SUBSTITUTE($C85,"*",""))*('Default EI Values'!$D$2:$D$951=E$17)*('Default EI Values'!$E$2:$E$951=E85),0),MATCH(1,('Default EI Values'!$A$2:$A$951=$A85)*('Default EI Values'!$B$2:$B$951="Any")*('Default EI Values'!$C$2:$C$951=$C85)*('Default EI Values'!$D$2:$D$951=E$17)*('Default EI Values'!$E$2:$E$951=E85),0))),0))</f>
        <v>2110.94821</v>
      </c>
      <c r="H85" s="204"/>
      <c r="I85" s="204"/>
      <c r="J85" s="140" t="str" cm="1">
        <f t="array" ref="J85">IF(LEN($B85)=0,"",INDEX(table_options[Component Options],MATCH(1,(table_options[Sector]=$A85)*(table_options[Supply]=$C85)*(table_options[Component]=J$17)*(table_options[Default?]=TRUE),0)))</f>
        <v>Conventional Drinking Water Treatment</v>
      </c>
      <c r="K85" s="148">
        <f>IF(J85="None",0,INDEX('Default Values'!$B$72:$B$85,MATCH('Historical Mix'!J$17,'Default Values'!$A$72:$A$85,0)))</f>
        <v>0.94</v>
      </c>
      <c r="L85" s="149" cm="1">
        <f t="array" ref="L85">IF(OR(J85="None",D85=0),0,INDEX('Default EI Values'!$F$2:$F$951,_xlfn.IFNA(MATCH(1,('Default EI Values'!$A$2:$A$951=$A85)*('Default EI Values'!$B$2:$B$951=$B85)*('Default EI Values'!$C$2:$C$951=SUBSTITUTE($C85,"*",""))*('Default EI Values'!$D$2:$D$951=J$17)*('Default EI Values'!$E$2:$E$951=J85),0),MATCH(1,('Default EI Values'!$A$2:$A$951=$A85)*('Default EI Values'!$B$2:$B$951="Any")*('Default EI Values'!$C$2:$C$951=$C85)*('Default EI Values'!$D$2:$D$951=J$17)*('Default EI Values'!$E$2:$E$951=J85),0))))</f>
        <v>205.30303721428572</v>
      </c>
      <c r="M85" s="204"/>
      <c r="N85" s="204"/>
      <c r="O85" s="140" t="str" cm="1">
        <f t="array" ref="O85">IF(LEN($B85)=0,"",INDEX(table_options[Component Options],MATCH(1,(table_options[Sector]=$A85)*(table_options[Supply]=$C85)*(table_options[Component]=O$17)*(table_options[Default?]=TRUE),0)))</f>
        <v>Urban Potable Distribution</v>
      </c>
      <c r="P85" s="140" t="str">
        <f>IF(OR(LEN($C85)=0,O85&lt;&gt;"Urban Potable Distribution"),"",INDEX('Default Values'!$B$56:$B$65,MATCH('Historical Mix'!$B85,'Default Values'!$A$56:$A$65,0)))</f>
        <v>Moderate</v>
      </c>
      <c r="Q85" s="148">
        <f>IF(P85="None",0,INDEX('Default Values'!$B$72:$B$85,MATCH('Historical Mix'!O$17,'Default Values'!$A$72:$A$85,0)))</f>
        <v>0.95</v>
      </c>
      <c r="R85" s="149" cm="1">
        <f t="array" ref="R85">IF(OR(O85="None",D85=0),0,INDEX('Default EI Values'!$F$2:$F$951,_xlfn.IFNA(MATCH(1,('Default EI Values'!$A$2:$A$951=$A85)*('Default EI Values'!$B$2:$B$951=$B85)*('Default EI Values'!$C$2:$C$951=SUBSTITUTE($C85,"*",""))*('Default EI Values'!$D$2:$D$951=O$17)*('Default EI Values'!$E$2:$E$951=O85),0),_xlfn.IFNA(MATCH(1,('Default EI Values'!$A$2:$A$951=$A85)*('Default EI Values'!$B$2:$B$951="Any")*('Default EI Values'!$C$2:$C$951=$C85)*('Default EI Values'!$D$2:$D$951=O$17)*('Default EI Values'!$E$2:$E$951=O85),0),MATCH(1,('Default EI Values'!$B$2:$B$951="Any")*('Default EI Values'!$C$2:$C$951=$C85)*('Default EI Values'!$D$2:$D$951=O$17)*('Default EI Values'!$E$2:$E$951=$O85&amp;" - "&amp;$P85),0)))))</f>
        <v>163</v>
      </c>
      <c r="S85" s="204"/>
      <c r="T85" s="204"/>
      <c r="U85" s="140" t="str" cm="1">
        <f t="array" ref="U85">IF(LEN($B85)=0,"",INDEX(table_options[Component Options],MATCH(1,(table_options[Sector]=$A85)*(table_options[Supply]=$C85)*(table_options[Component]=U$17)*(table_options[Default?]=TRUE),0)))</f>
        <v>Wastewater Collection</v>
      </c>
      <c r="V85" s="148">
        <f>IF(U85="None",0,INDEX('Default Values'!$B$72:$B$85,MATCH('Historical Mix'!U$17,'Default Values'!$A$72:$A$85,0)))</f>
        <v>0.97</v>
      </c>
      <c r="W85" s="149" cm="1">
        <f t="array" ref="W85">IF(OR(U85="None",D85=0),0,INDEX('Default EI Values'!$F$2:$F$951,_xlfn.IFNA(MATCH(1,('Default EI Values'!$A$2:$A$951=$A85)*('Default EI Values'!$B$2:$B$951=$B85)*('Default EI Values'!$C$2:$C$951=SUBSTITUTE($C85,"*",""))*('Default EI Values'!$D$2:$D$951=U$17)*('Default EI Values'!$E$2:$E$951=U85),0),MATCH(1,('Default EI Values'!$A$2:$A$951=$A85)*('Default EI Values'!$B$2:$B$951="Any")*('Default EI Values'!$C$2:$C$951=$C85)*('Default EI Values'!$D$2:$D$951=U$17)*('Default EI Values'!$E$2:$E$951=U85),0))))</f>
        <v>71.524294499999996</v>
      </c>
      <c r="X85" s="204"/>
      <c r="Y85" s="204"/>
      <c r="Z85" s="140" t="str" cm="1">
        <f t="array" ref="Z85">IF(LEN($B85)=0,"",INDEX(table_options[Component Options],MATCH(1,(table_options[Sector]=$A85)*(table_options[Supply]=$C85)*(table_options[Component]=Z$17)*(table_options[Default?]=TRUE),0)))</f>
        <v xml:space="preserve">Wastewater Secondary Treatment </v>
      </c>
      <c r="AA85" s="148">
        <f>IF(Z85="None",0,INDEX('Default Values'!$B$72:$B$85,MATCH('Historical Mix'!Z$17,'Default Values'!$A$72:$A$85,0)))</f>
        <v>0.97</v>
      </c>
      <c r="AB85" s="149" cm="1">
        <f t="array" ref="AB85">IF(OR(Z85="None",D85=0),0,INDEX('Default EI Values'!$F$2:$F$951,_xlfn.IFNA(MATCH(1,('Default EI Values'!$A$2:$A$951=$A85)*('Default EI Values'!$B$2:$B$951=$B85)*('Default EI Values'!$C$2:$C$951=SUBSTITUTE($C85,"*",""))*('Default EI Values'!$D$2:$D$951=Z$17)*('Default EI Values'!$E$2:$E$951=Z85),0),MATCH(1,('Default EI Values'!$A$2:$A$951=$A85)*('Default EI Values'!$B$2:$B$951="Any")*('Default EI Values'!$C$2:$C$951=$C85)*('Default EI Values'!$D$2:$D$951=Z$17)*('Default EI Values'!$E$2:$E$951=Z85),0))))</f>
        <v>654.12260742857143</v>
      </c>
      <c r="AC85" s="204"/>
      <c r="AD85" s="204"/>
    </row>
    <row r="86" spans="1:30" x14ac:dyDescent="0.25">
      <c r="A86" s="140" t="s">
        <v>10</v>
      </c>
      <c r="B86" s="140" t="s">
        <v>25</v>
      </c>
      <c r="C86" s="140" t="s">
        <v>191</v>
      </c>
      <c r="D86" s="147">
        <f t="shared" si="29"/>
        <v>1.1167768925459607E-4</v>
      </c>
      <c r="E86" s="140" t="str" cm="1">
        <f t="array" ref="E86">IF(LEN($B86)=0,"",INDEX(table_options[Component Options],MATCH(1,(table_options[Sector]=$A86)*(table_options[Supply]=$C86)*(table_options[Component]=E$17)*(table_options[Default?]=TRUE),0)))</f>
        <v>Central Valley Project Conveyance</v>
      </c>
      <c r="F86" s="148">
        <f>IF(E86="None",0,INDEX('Default Values'!$B$72:$B$85,MATCH('Historical Mix'!$C86,'Default Values'!$A$72:$A$85,0)))</f>
        <v>0</v>
      </c>
      <c r="G86" s="149" cm="1">
        <f t="array" ref="G86">IF(OR(E86="None",D86=0),0,_xlfn.IFNA(INDEX('Default EI Values'!$F$2:$F$951,_xlfn.IFNA(MATCH(1,('Default EI Values'!$A$2:$A$951=$A86)*('Default EI Values'!$B$2:$B$951=$B86)*('Default EI Values'!$C$2:$C$951=SUBSTITUTE($C86,"*",""))*('Default EI Values'!$D$2:$D$951=E$17)*('Default EI Values'!$E$2:$E$951=E86),0),MATCH(1,('Default EI Values'!$A$2:$A$951=$A86)*('Default EI Values'!$B$2:$B$951="Any")*('Default EI Values'!$C$2:$C$951=$C86)*('Default EI Values'!$D$2:$D$951=E$17)*('Default EI Values'!$E$2:$E$951=E86),0))),0))</f>
        <v>225</v>
      </c>
      <c r="H86" s="204"/>
      <c r="I86" s="204"/>
      <c r="J86" s="140" t="str" cm="1">
        <f t="array" ref="J86">IF(LEN($B86)=0,"",INDEX(table_options[Component Options],MATCH(1,(table_options[Sector]=$A86)*(table_options[Supply]=$C86)*(table_options[Component]=J$17)*(table_options[Default?]=TRUE),0)))</f>
        <v>Conventional Drinking Water Treatment</v>
      </c>
      <c r="K86" s="148">
        <f>IF(J86="None",0,INDEX('Default Values'!$B$72:$B$85,MATCH('Historical Mix'!J$17,'Default Values'!$A$72:$A$85,0)))</f>
        <v>0.94</v>
      </c>
      <c r="L86" s="149" cm="1">
        <f t="array" ref="L86">IF(OR(J86="None",D86=0),0,INDEX('Default EI Values'!$F$2:$F$951,_xlfn.IFNA(MATCH(1,('Default EI Values'!$A$2:$A$951=$A86)*('Default EI Values'!$B$2:$B$951=$B86)*('Default EI Values'!$C$2:$C$951=SUBSTITUTE($C86,"*",""))*('Default EI Values'!$D$2:$D$951=J$17)*('Default EI Values'!$E$2:$E$951=J86),0),MATCH(1,('Default EI Values'!$A$2:$A$951=$A86)*('Default EI Values'!$B$2:$B$951="Any")*('Default EI Values'!$C$2:$C$951=$C86)*('Default EI Values'!$D$2:$D$951=J$17)*('Default EI Values'!$E$2:$E$951=J86),0))))</f>
        <v>205.30303721428572</v>
      </c>
      <c r="M86" s="204"/>
      <c r="N86" s="204"/>
      <c r="O86" s="140" t="str" cm="1">
        <f t="array" ref="O86">IF(LEN($B86)=0,"",INDEX(table_options[Component Options],MATCH(1,(table_options[Sector]=$A86)*(table_options[Supply]=$C86)*(table_options[Component]=O$17)*(table_options[Default?]=TRUE),0)))</f>
        <v>Urban Potable Distribution</v>
      </c>
      <c r="P86" s="140" t="str">
        <f>IF(OR(LEN($C86)=0,O86&lt;&gt;"Urban Potable Distribution"),"",INDEX('Default Values'!$B$56:$B$65,MATCH('Historical Mix'!$B86,'Default Values'!$A$56:$A$65,0)))</f>
        <v>Moderate</v>
      </c>
      <c r="Q86" s="148">
        <f>IF(P86="None",0,INDEX('Default Values'!$B$72:$B$85,MATCH('Historical Mix'!O$17,'Default Values'!$A$72:$A$85,0)))</f>
        <v>0.95</v>
      </c>
      <c r="R86" s="149" cm="1">
        <f t="array" ref="R86">IF(OR(O86="None",D86=0),0,INDEX('Default EI Values'!$F$2:$F$951,_xlfn.IFNA(MATCH(1,('Default EI Values'!$A$2:$A$951=$A86)*('Default EI Values'!$B$2:$B$951=$B86)*('Default EI Values'!$C$2:$C$951=SUBSTITUTE($C86,"*",""))*('Default EI Values'!$D$2:$D$951=O$17)*('Default EI Values'!$E$2:$E$951=O86),0),_xlfn.IFNA(MATCH(1,('Default EI Values'!$A$2:$A$951=$A86)*('Default EI Values'!$B$2:$B$951="Any")*('Default EI Values'!$C$2:$C$951=$C86)*('Default EI Values'!$D$2:$D$951=O$17)*('Default EI Values'!$E$2:$E$951=O86),0),MATCH(1,('Default EI Values'!$B$2:$B$951="Any")*('Default EI Values'!$C$2:$C$951=$C86)*('Default EI Values'!$D$2:$D$951=O$17)*('Default EI Values'!$E$2:$E$951=$O86&amp;" - "&amp;$P86),0)))))</f>
        <v>163</v>
      </c>
      <c r="S86" s="204"/>
      <c r="T86" s="204"/>
      <c r="U86" s="140" t="str" cm="1">
        <f t="array" ref="U86">IF(LEN($B86)=0,"",INDEX(table_options[Component Options],MATCH(1,(table_options[Sector]=$A86)*(table_options[Supply]=$C86)*(table_options[Component]=U$17)*(table_options[Default?]=TRUE),0)))</f>
        <v>Wastewater Collection</v>
      </c>
      <c r="V86" s="148">
        <f>IF(U86="None",0,INDEX('Default Values'!$B$72:$B$85,MATCH('Historical Mix'!U$17,'Default Values'!$A$72:$A$85,0)))</f>
        <v>0.97</v>
      </c>
      <c r="W86" s="149" cm="1">
        <f t="array" ref="W86">IF(OR(U86="None",D86=0),0,INDEX('Default EI Values'!$F$2:$F$951,_xlfn.IFNA(MATCH(1,('Default EI Values'!$A$2:$A$951=$A86)*('Default EI Values'!$B$2:$B$951=$B86)*('Default EI Values'!$C$2:$C$951=SUBSTITUTE($C86,"*",""))*('Default EI Values'!$D$2:$D$951=U$17)*('Default EI Values'!$E$2:$E$951=U86),0),MATCH(1,('Default EI Values'!$A$2:$A$951=$A86)*('Default EI Values'!$B$2:$B$951="Any")*('Default EI Values'!$C$2:$C$951=$C86)*('Default EI Values'!$D$2:$D$951=U$17)*('Default EI Values'!$E$2:$E$951=U86),0))))</f>
        <v>71.524294499999996</v>
      </c>
      <c r="X86" s="204"/>
      <c r="Y86" s="204"/>
      <c r="Z86" s="140" t="str" cm="1">
        <f t="array" ref="Z86">IF(LEN($B86)=0,"",INDEX(table_options[Component Options],MATCH(1,(table_options[Sector]=$A86)*(table_options[Supply]=$C86)*(table_options[Component]=Z$17)*(table_options[Default?]=TRUE),0)))</f>
        <v xml:space="preserve">Wastewater Secondary Treatment </v>
      </c>
      <c r="AA86" s="148">
        <f>IF(Z86="None",0,INDEX('Default Values'!$B$72:$B$85,MATCH('Historical Mix'!Z$17,'Default Values'!$A$72:$A$85,0)))</f>
        <v>0.97</v>
      </c>
      <c r="AB86" s="149" cm="1">
        <f t="array" ref="AB86">IF(OR(Z86="None",D86=0),0,INDEX('Default EI Values'!$F$2:$F$951,_xlfn.IFNA(MATCH(1,('Default EI Values'!$A$2:$A$951=$A86)*('Default EI Values'!$B$2:$B$951=$B86)*('Default EI Values'!$C$2:$C$951=SUBSTITUTE($C86,"*",""))*('Default EI Values'!$D$2:$D$951=Z$17)*('Default EI Values'!$E$2:$E$951=Z86),0),MATCH(1,('Default EI Values'!$A$2:$A$951=$A86)*('Default EI Values'!$B$2:$B$951="Any")*('Default EI Values'!$C$2:$C$951=$C86)*('Default EI Values'!$D$2:$D$951=Z$17)*('Default EI Values'!$E$2:$E$951=Z86),0))))</f>
        <v>654.12260742857143</v>
      </c>
      <c r="AC86" s="204"/>
      <c r="AD86" s="204"/>
    </row>
    <row r="87" spans="1:30" x14ac:dyDescent="0.25">
      <c r="A87" s="140" t="s">
        <v>10</v>
      </c>
      <c r="B87" s="140" t="s">
        <v>25</v>
      </c>
      <c r="C87" s="140" t="s">
        <v>190</v>
      </c>
      <c r="D87" s="147">
        <f t="shared" si="29"/>
        <v>0.23249731415157343</v>
      </c>
      <c r="E87" s="140" t="str" cm="1">
        <f t="array" ref="E87">IF(LEN($B87)=0,"",INDEX(table_options[Component Options],MATCH(1,(table_options[Sector]=$A87)*(table_options[Supply]=$C87)*(table_options[Component]=E$17)*(table_options[Default?]=TRUE),0)))</f>
        <v>State Water Project Conveyance</v>
      </c>
      <c r="F87" s="148">
        <f>IF(E87="None",0,INDEX('Default Values'!$B$72:$B$85,MATCH('Historical Mix'!$C87,'Default Values'!$A$72:$A$85,0)))</f>
        <v>0</v>
      </c>
      <c r="G87" s="149" cm="1">
        <f t="array" ref="G87">IF(OR(E87="None",D87=0),0,_xlfn.IFNA(INDEX('Default EI Values'!$F$2:$F$951,_xlfn.IFNA(MATCH(1,('Default EI Values'!$A$2:$A$951=$A87)*('Default EI Values'!$B$2:$B$951=$B87)*('Default EI Values'!$C$2:$C$951=SUBSTITUTE($C87,"*",""))*('Default EI Values'!$D$2:$D$951=E$17)*('Default EI Values'!$E$2:$E$951=E87),0),MATCH(1,('Default EI Values'!$A$2:$A$951=$A87)*('Default EI Values'!$B$2:$B$951="Any")*('Default EI Values'!$C$2:$C$951=$C87)*('Default EI Values'!$D$2:$D$951=E$17)*('Default EI Values'!$E$2:$E$951=E87),0))),0))</f>
        <v>3306.158611269826</v>
      </c>
      <c r="H87" s="205"/>
      <c r="I87" s="205"/>
      <c r="J87" s="140" t="str" cm="1">
        <f t="array" ref="J87">IF(LEN($B87)=0,"",INDEX(table_options[Component Options],MATCH(1,(table_options[Sector]=$A87)*(table_options[Supply]=$C87)*(table_options[Component]=J$17)*(table_options[Default?]=TRUE),0)))</f>
        <v>Conventional Drinking Water Treatment</v>
      </c>
      <c r="K87" s="148">
        <f>IF(J87="None",0,INDEX('Default Values'!$B$72:$B$85,MATCH('Historical Mix'!J$17,'Default Values'!$A$72:$A$85,0)))</f>
        <v>0.94</v>
      </c>
      <c r="L87" s="149" cm="1">
        <f t="array" ref="L87">IF(OR(J87="None",D87=0),0,INDEX('Default EI Values'!$F$2:$F$951,_xlfn.IFNA(MATCH(1,('Default EI Values'!$A$2:$A$951=$A87)*('Default EI Values'!$B$2:$B$951=$B87)*('Default EI Values'!$C$2:$C$951=SUBSTITUTE($C87,"*",""))*('Default EI Values'!$D$2:$D$951=J$17)*('Default EI Values'!$E$2:$E$951=J87),0),MATCH(1,('Default EI Values'!$A$2:$A$951=$A87)*('Default EI Values'!$B$2:$B$951="Any")*('Default EI Values'!$C$2:$C$951=$C87)*('Default EI Values'!$D$2:$D$951=J$17)*('Default EI Values'!$E$2:$E$951=J87),0))))</f>
        <v>205.30303721428572</v>
      </c>
      <c r="M87" s="205"/>
      <c r="N87" s="205"/>
      <c r="O87" s="140" t="str" cm="1">
        <f t="array" ref="O87">IF(LEN($B87)=0,"",INDEX(table_options[Component Options],MATCH(1,(table_options[Sector]=$A87)*(table_options[Supply]=$C87)*(table_options[Component]=O$17)*(table_options[Default?]=TRUE),0)))</f>
        <v>Urban Potable Distribution</v>
      </c>
      <c r="P87" s="140" t="str">
        <f>IF(OR(LEN($C87)=0,O87&lt;&gt;"Urban Potable Distribution"),"",INDEX('Default Values'!$B$56:$B$65,MATCH('Historical Mix'!$B87,'Default Values'!$A$56:$A$65,0)))</f>
        <v>Moderate</v>
      </c>
      <c r="Q87" s="148">
        <f>IF(P87="None",0,INDEX('Default Values'!$B$72:$B$85,MATCH('Historical Mix'!O$17,'Default Values'!$A$72:$A$85,0)))</f>
        <v>0.95</v>
      </c>
      <c r="R87" s="149" cm="1">
        <f t="array" ref="R87">IF(OR(O87="None",D87=0),0,INDEX('Default EI Values'!$F$2:$F$951,_xlfn.IFNA(MATCH(1,('Default EI Values'!$A$2:$A$951=$A87)*('Default EI Values'!$B$2:$B$951=$B87)*('Default EI Values'!$C$2:$C$951=SUBSTITUTE($C87,"*",""))*('Default EI Values'!$D$2:$D$951=O$17)*('Default EI Values'!$E$2:$E$951=O87),0),_xlfn.IFNA(MATCH(1,('Default EI Values'!$A$2:$A$951=$A87)*('Default EI Values'!$B$2:$B$951="Any")*('Default EI Values'!$C$2:$C$951=$C87)*('Default EI Values'!$D$2:$D$951=O$17)*('Default EI Values'!$E$2:$E$951=O87),0),MATCH(1,('Default EI Values'!$B$2:$B$951="Any")*('Default EI Values'!$C$2:$C$951=$C87)*('Default EI Values'!$D$2:$D$951=O$17)*('Default EI Values'!$E$2:$E$951=$O87&amp;" - "&amp;$P87),0)))))</f>
        <v>163</v>
      </c>
      <c r="S87" s="205"/>
      <c r="T87" s="205"/>
      <c r="U87" s="140" t="str" cm="1">
        <f t="array" ref="U87">IF(LEN($B87)=0,"",INDEX(table_options[Component Options],MATCH(1,(table_options[Sector]=$A87)*(table_options[Supply]=$C87)*(table_options[Component]=U$17)*(table_options[Default?]=TRUE),0)))</f>
        <v>Wastewater Collection</v>
      </c>
      <c r="V87" s="148">
        <f>IF(U87="None",0,INDEX('Default Values'!$B$72:$B$85,MATCH('Historical Mix'!U$17,'Default Values'!$A$72:$A$85,0)))</f>
        <v>0.97</v>
      </c>
      <c r="W87" s="149" cm="1">
        <f t="array" ref="W87">IF(OR(U87="None",D87=0),0,INDEX('Default EI Values'!$F$2:$F$951,_xlfn.IFNA(MATCH(1,('Default EI Values'!$A$2:$A$951=$A87)*('Default EI Values'!$B$2:$B$951=$B87)*('Default EI Values'!$C$2:$C$951=SUBSTITUTE($C87,"*",""))*('Default EI Values'!$D$2:$D$951=U$17)*('Default EI Values'!$E$2:$E$951=U87),0),MATCH(1,('Default EI Values'!$A$2:$A$951=$A87)*('Default EI Values'!$B$2:$B$951="Any")*('Default EI Values'!$C$2:$C$951=$C87)*('Default EI Values'!$D$2:$D$951=U$17)*('Default EI Values'!$E$2:$E$951=U87),0))))</f>
        <v>71.524294499999996</v>
      </c>
      <c r="X87" s="205"/>
      <c r="Y87" s="205"/>
      <c r="Z87" s="140" t="str" cm="1">
        <f t="array" ref="Z87">IF(LEN($B87)=0,"",INDEX(table_options[Component Options],MATCH(1,(table_options[Sector]=$A87)*(table_options[Supply]=$C87)*(table_options[Component]=Z$17)*(table_options[Default?]=TRUE),0)))</f>
        <v xml:space="preserve">Wastewater Secondary Treatment </v>
      </c>
      <c r="AA87" s="148">
        <f>IF(Z87="None",0,INDEX('Default Values'!$B$72:$B$85,MATCH('Historical Mix'!Z$17,'Default Values'!$A$72:$A$85,0)))</f>
        <v>0.97</v>
      </c>
      <c r="AB87" s="149" cm="1">
        <f t="array" ref="AB87">IF(OR(Z87="None",D87=0),0,INDEX('Default EI Values'!$F$2:$F$951,_xlfn.IFNA(MATCH(1,('Default EI Values'!$A$2:$A$951=$A87)*('Default EI Values'!$B$2:$B$951=$B87)*('Default EI Values'!$C$2:$C$951=SUBSTITUTE($C87,"*",""))*('Default EI Values'!$D$2:$D$951=Z$17)*('Default EI Values'!$E$2:$E$951=Z87),0),MATCH(1,('Default EI Values'!$A$2:$A$951=$A87)*('Default EI Values'!$B$2:$B$951="Any")*('Default EI Values'!$C$2:$C$951=$C87)*('Default EI Values'!$D$2:$D$951=Z$17)*('Default EI Values'!$E$2:$E$951=Z87),0))))</f>
        <v>654.12260742857143</v>
      </c>
      <c r="AC87" s="205"/>
      <c r="AD87" s="205"/>
    </row>
    <row r="88" spans="1:30" x14ac:dyDescent="0.25">
      <c r="A88" s="140" t="s">
        <v>11</v>
      </c>
      <c r="B88" s="140" t="s">
        <v>25</v>
      </c>
      <c r="C88" s="140" t="s">
        <v>45</v>
      </c>
      <c r="D88" s="147">
        <f t="shared" si="29"/>
        <v>0</v>
      </c>
      <c r="E88" s="140" t="str" cm="1">
        <f t="array" ref="E88">IF(LEN($B88)=0,"",INDEX(table_options[Component Options],MATCH(1,(table_options[Sector]=$A88)*(table_options[Supply]=$C88)*(table_options[Component]=E$17)*(table_options[Default?]=TRUE),0)))</f>
        <v>Seawater Desalination Conveyance</v>
      </c>
      <c r="F88" s="148">
        <f>IF(E88="None",0,INDEX('Default Values'!$B$72:$B$85,MATCH('Historical Mix'!$C88,'Default Values'!$A$72:$A$85,0)))</f>
        <v>0.94</v>
      </c>
      <c r="G88" s="149" cm="1">
        <f t="array" ref="G88">IF(OR(E88="None",D88=0),0,_xlfn.IFNA(INDEX('Default EI Values'!$F$2:$F$951,_xlfn.IFNA(MATCH(1,('Default EI Values'!$A$2:$A$951=$A88)*('Default EI Values'!$B$2:$B$951=$B88)*('Default EI Values'!$C$2:$C$951=SUBSTITUTE($C88,"*",""))*('Default EI Values'!$D$2:$D$951=E$17)*('Default EI Values'!$E$2:$E$951=E88),0),MATCH(1,('Default EI Values'!$A$2:$A$951=$A88)*('Default EI Values'!$B$2:$B$951="Any")*('Default EI Values'!$C$2:$C$951=$C88)*('Default EI Values'!$D$2:$D$951=E$17)*('Default EI Values'!$E$2:$E$951=E88),0))),0))</f>
        <v>0</v>
      </c>
      <c r="H88" s="203">
        <f>SUMPRODUCT($D88:$D97,G88:G97)</f>
        <v>1597.0893984971069</v>
      </c>
      <c r="I88" s="203">
        <f t="shared" ref="I88" si="35">SUMPRODUCT($D88:$D97,F88:F97,G88:G97)</f>
        <v>159.72841324556518</v>
      </c>
      <c r="J88" s="140" t="str" cm="1">
        <f t="array" ref="J88">IF(LEN($B88)=0,"",INDEX(table_options[Component Options],MATCH(1,(table_options[Sector]=$A88)*(table_options[Supply]=$C88)*(table_options[Component]=J$17)*(table_options[Default?]=TRUE),0)))</f>
        <v>Seawater Desalination Treatment</v>
      </c>
      <c r="K88" s="148">
        <f>IF(J88="None",0,INDEX('Default Values'!$B$72:$B$85,MATCH('Historical Mix'!J$17,'Default Values'!$A$72:$A$85,0)))</f>
        <v>0.94</v>
      </c>
      <c r="L88" s="149" cm="1">
        <f t="array" ref="L88">IF(OR(J88="None",D88=0),0,INDEX('Default EI Values'!$F$2:$F$951,_xlfn.IFNA(MATCH(1,('Default EI Values'!$A$2:$A$951=$A88)*('Default EI Values'!$B$2:$B$951=$B88)*('Default EI Values'!$C$2:$C$951=SUBSTITUTE($C88,"*",""))*('Default EI Values'!$D$2:$D$951=J$17)*('Default EI Values'!$E$2:$E$951=J88),0),MATCH(1,('Default EI Values'!$A$2:$A$951=$A88)*('Default EI Values'!$B$2:$B$951="Any")*('Default EI Values'!$C$2:$C$951=$C88)*('Default EI Values'!$D$2:$D$951=J$17)*('Default EI Values'!$E$2:$E$951=J88),0))))</f>
        <v>0</v>
      </c>
      <c r="M88" s="203">
        <f>SUMPRODUCT($D88:$D97,L88:L97)</f>
        <v>28.96115655438</v>
      </c>
      <c r="N88" s="203">
        <f t="shared" ref="N88" si="36">SUMPRODUCT($D88:$D97,K88:K97,L88:L97)</f>
        <v>27.223487161117202</v>
      </c>
      <c r="O88" s="140" t="str" cm="1">
        <f t="array" ref="O88">IF(LEN($B88)=0,"",INDEX(table_options[Component Options],MATCH(1,(table_options[Sector]=$A88)*(table_options[Supply]=$C88)*(table_options[Component]=O$17)*(table_options[Default?]=TRUE),0)))</f>
        <v>Ag Distribution</v>
      </c>
      <c r="P88" s="140" t="str">
        <f>IF(OR(LEN($C88)=0,O88&lt;&gt;"Urban Potable Distribution"),"",INDEX('Default Values'!$B$56:$B$65,MATCH('Historical Mix'!$B88,'Default Values'!$A$56:$A$65,0)))</f>
        <v/>
      </c>
      <c r="Q88" s="148">
        <f>IF(P88="None",0,INDEX('Default Values'!$B$72:$B$85,MATCH('Historical Mix'!O$17,'Default Values'!$A$72:$A$85,0)))</f>
        <v>0.95</v>
      </c>
      <c r="R88" s="149" cm="1">
        <f t="array" ref="R88">IF(OR(O88="None",D88=0),0,INDEX('Default EI Values'!$F$2:$F$951,_xlfn.IFNA(MATCH(1,('Default EI Values'!$A$2:$A$951=$A88)*('Default EI Values'!$B$2:$B$951=$B88)*('Default EI Values'!$C$2:$C$951=SUBSTITUTE($C88,"*",""))*('Default EI Values'!$D$2:$D$951=O$17)*('Default EI Values'!$E$2:$E$951=O88),0),_xlfn.IFNA(MATCH(1,('Default EI Values'!$A$2:$A$951=$A88)*('Default EI Values'!$B$2:$B$951="Any")*('Default EI Values'!$C$2:$C$951=$C88)*('Default EI Values'!$D$2:$D$951=O$17)*('Default EI Values'!$E$2:$E$951=O88),0),MATCH(1,('Default EI Values'!$B$2:$B$951="Any")*('Default EI Values'!$C$2:$C$951=$C88)*('Default EI Values'!$D$2:$D$951=O$17)*('Default EI Values'!$E$2:$E$951=$O88&amp;" - "&amp;$P88),0)))))</f>
        <v>0</v>
      </c>
      <c r="S88" s="203">
        <f>SUMPRODUCT($D88:$D97,R88:R97)</f>
        <v>487.58947619263211</v>
      </c>
      <c r="T88" s="203">
        <f t="shared" ref="T88" si="37">SUMPRODUCT($D88:$D97,Q88:Q97,R88:R97)</f>
        <v>463.21000238300047</v>
      </c>
      <c r="U88" s="140" t="str" cm="1">
        <f t="array" ref="U88">IF(LEN($B88)=0,"",INDEX(table_options[Component Options],MATCH(1,(table_options[Sector]=$A88)*(table_options[Supply]=$C88)*(table_options[Component]=U$17)*(table_options[Default?]=TRUE),0)))</f>
        <v>None</v>
      </c>
      <c r="V88" s="148">
        <f>IF(U88="None",0,INDEX('Default Values'!$B$72:$B$85,MATCH('Historical Mix'!U$17,'Default Values'!$A$72:$A$85,0)))</f>
        <v>0</v>
      </c>
      <c r="W88" s="149" cm="1">
        <f t="array" ref="W88">IF(OR(U88="None",D88=0),0,INDEX('Default EI Values'!$F$2:$F$951,_xlfn.IFNA(MATCH(1,('Default EI Values'!$A$2:$A$951=$A88)*('Default EI Values'!$B$2:$B$951=$B88)*('Default EI Values'!$C$2:$C$951=SUBSTITUTE($C88,"*",""))*('Default EI Values'!$D$2:$D$951=U$17)*('Default EI Values'!$E$2:$E$951=U88),0),MATCH(1,('Default EI Values'!$A$2:$A$951=$A88)*('Default EI Values'!$B$2:$B$951="Any")*('Default EI Values'!$C$2:$C$951=$C88)*('Default EI Values'!$D$2:$D$951=U$17)*('Default EI Values'!$E$2:$E$951=U88),0))))</f>
        <v>0</v>
      </c>
      <c r="X88" s="203">
        <f>SUMPRODUCT($D88:$D97,W88:W97)</f>
        <v>0</v>
      </c>
      <c r="Y88" s="203">
        <f t="shared" ref="Y88" si="38">SUMPRODUCT($D88:$D97,V88:V97,W88:W97)</f>
        <v>0</v>
      </c>
      <c r="Z88" s="140" t="str" cm="1">
        <f t="array" ref="Z88">IF(LEN($B88)=0,"",INDEX(table_options[Component Options],MATCH(1,(table_options[Sector]=$A88)*(table_options[Supply]=$C88)*(table_options[Component]=Z$17)*(table_options[Default?]=TRUE),0)))</f>
        <v>None</v>
      </c>
      <c r="AA88" s="148">
        <f>IF(Z88="None",0,INDEX('Default Values'!$B$72:$B$85,MATCH('Historical Mix'!Z$17,'Default Values'!$A$72:$A$85,0)))</f>
        <v>0</v>
      </c>
      <c r="AB88" s="149" cm="1">
        <f t="array" ref="AB88">IF(OR(Z88="None",D88=0),0,INDEX('Default EI Values'!$F$2:$F$951,_xlfn.IFNA(MATCH(1,('Default EI Values'!$A$2:$A$951=$A88)*('Default EI Values'!$B$2:$B$951=$B88)*('Default EI Values'!$C$2:$C$951=SUBSTITUTE($C88,"*",""))*('Default EI Values'!$D$2:$D$951=Z$17)*('Default EI Values'!$E$2:$E$951=Z88),0),MATCH(1,('Default EI Values'!$A$2:$A$951=$A88)*('Default EI Values'!$B$2:$B$951="Any")*('Default EI Values'!$C$2:$C$951=$C88)*('Default EI Values'!$D$2:$D$951=Z$17)*('Default EI Values'!$E$2:$E$951=Z88),0))))</f>
        <v>0</v>
      </c>
      <c r="AC88" s="203">
        <f>SUMPRODUCT($D88:$D97,AB88:AB97)</f>
        <v>0</v>
      </c>
      <c r="AD88" s="203">
        <f t="shared" ref="AD88" si="39">SUMPRODUCT($D88:$D97,AA88:AA97,AB88:AB97)</f>
        <v>0</v>
      </c>
    </row>
    <row r="89" spans="1:30" x14ac:dyDescent="0.25">
      <c r="A89" s="140" t="s">
        <v>11</v>
      </c>
      <c r="B89" s="140" t="s">
        <v>25</v>
      </c>
      <c r="C89" s="140" t="s">
        <v>51</v>
      </c>
      <c r="D89" s="147">
        <f t="shared" si="29"/>
        <v>0</v>
      </c>
      <c r="E89" s="140" t="str" cm="1">
        <f t="array" ref="E89">IF(LEN($B89)=0,"",INDEX(table_options[Component Options],MATCH(1,(table_options[Sector]=$A89)*(table_options[Supply]=$C89)*(table_options[Component]=E$17)*(table_options[Default?]=TRUE),0)))</f>
        <v>Groundwater pumping</v>
      </c>
      <c r="F89" s="148">
        <f>IF(E89="None",0,INDEX('Default Values'!$B$72:$B$85,MATCH('Historical Mix'!$C89,'Default Values'!$A$72:$A$85,0)))</f>
        <v>0.94</v>
      </c>
      <c r="G89" s="149" cm="1">
        <f t="array" ref="G89">IF(OR(E89="None",D89=0),0,_xlfn.IFNA(INDEX('Default EI Values'!$F$2:$F$951,_xlfn.IFNA(MATCH(1,('Default EI Values'!$A$2:$A$951=$A89)*('Default EI Values'!$B$2:$B$951=$B89)*('Default EI Values'!$C$2:$C$951=SUBSTITUTE($C89,"*",""))*('Default EI Values'!$D$2:$D$951=E$17)*('Default EI Values'!$E$2:$E$951=E89),0),MATCH(1,('Default EI Values'!$A$2:$A$951=$A89)*('Default EI Values'!$B$2:$B$951="Any")*('Default EI Values'!$C$2:$C$951=$C89)*('Default EI Values'!$D$2:$D$951=E$17)*('Default EI Values'!$E$2:$E$951=E89),0))),0))</f>
        <v>0</v>
      </c>
      <c r="H89" s="204"/>
      <c r="I89" s="204"/>
      <c r="J89" s="140" t="str" cm="1">
        <f t="array" ref="J89">IF(LEN($B89)=0,"",INDEX(table_options[Component Options],MATCH(1,(table_options[Sector]=$A89)*(table_options[Supply]=$C89)*(table_options[Component]=J$17)*(table_options[Default?]=TRUE),0)))</f>
        <v>Brackish Desalination Treatment</v>
      </c>
      <c r="K89" s="148">
        <f>IF(J89="None",0,INDEX('Default Values'!$B$72:$B$85,MATCH('Historical Mix'!J$17,'Default Values'!$A$72:$A$85,0)))</f>
        <v>0.94</v>
      </c>
      <c r="L89" s="149" cm="1">
        <f t="array" ref="L89">IF(OR(J89="None",D89=0),0,INDEX('Default EI Values'!$F$2:$F$951,_xlfn.IFNA(MATCH(1,('Default EI Values'!$A$2:$A$951=$A89)*('Default EI Values'!$B$2:$B$951=$B89)*('Default EI Values'!$C$2:$C$951=SUBSTITUTE($C89,"*",""))*('Default EI Values'!$D$2:$D$951=J$17)*('Default EI Values'!$E$2:$E$951=J89),0),MATCH(1,('Default EI Values'!$A$2:$A$951=$A89)*('Default EI Values'!$B$2:$B$951="Any")*('Default EI Values'!$C$2:$C$951=$C89)*('Default EI Values'!$D$2:$D$951=J$17)*('Default EI Values'!$E$2:$E$951=J89),0))))</f>
        <v>0</v>
      </c>
      <c r="M89" s="204"/>
      <c r="N89" s="204"/>
      <c r="O89" s="140" t="str" cm="1">
        <f t="array" ref="O89">IF(LEN($B89)=0,"",INDEX(table_options[Component Options],MATCH(1,(table_options[Sector]=$A89)*(table_options[Supply]=$C89)*(table_options[Component]=O$17)*(table_options[Default?]=TRUE),0)))</f>
        <v>Ag Distribution</v>
      </c>
      <c r="P89" s="140" t="str">
        <f>IF(OR(LEN($C89)=0,O89&lt;&gt;"Urban Potable Distribution"),"",INDEX('Default Values'!$B$56:$B$65,MATCH('Historical Mix'!$B89,'Default Values'!$A$56:$A$65,0)))</f>
        <v/>
      </c>
      <c r="Q89" s="148">
        <f>IF(P89="None",0,INDEX('Default Values'!$B$72:$B$85,MATCH('Historical Mix'!O$17,'Default Values'!$A$72:$A$85,0)))</f>
        <v>0.95</v>
      </c>
      <c r="R89" s="149" cm="1">
        <f t="array" ref="R89">IF(OR(O89="None",D89=0),0,INDEX('Default EI Values'!$F$2:$F$951,_xlfn.IFNA(MATCH(1,('Default EI Values'!$A$2:$A$951=$A89)*('Default EI Values'!$B$2:$B$951=$B89)*('Default EI Values'!$C$2:$C$951=SUBSTITUTE($C89,"*",""))*('Default EI Values'!$D$2:$D$951=O$17)*('Default EI Values'!$E$2:$E$951=O89),0),_xlfn.IFNA(MATCH(1,('Default EI Values'!$A$2:$A$951=$A89)*('Default EI Values'!$B$2:$B$951="Any")*('Default EI Values'!$C$2:$C$951=$C89)*('Default EI Values'!$D$2:$D$951=O$17)*('Default EI Values'!$E$2:$E$951=O89),0),MATCH(1,('Default EI Values'!$B$2:$B$951="Any")*('Default EI Values'!$C$2:$C$951=$C89)*('Default EI Values'!$D$2:$D$951=O$17)*('Default EI Values'!$E$2:$E$951=$O89&amp;" - "&amp;$P89),0)))))</f>
        <v>0</v>
      </c>
      <c r="S89" s="204"/>
      <c r="T89" s="204"/>
      <c r="U89" s="140" t="str" cm="1">
        <f t="array" ref="U89">IF(LEN($B89)=0,"",INDEX(table_options[Component Options],MATCH(1,(table_options[Sector]=$A89)*(table_options[Supply]=$C89)*(table_options[Component]=U$17)*(table_options[Default?]=TRUE),0)))</f>
        <v>None</v>
      </c>
      <c r="V89" s="148">
        <f>IF(U89="None",0,INDEX('Default Values'!$B$72:$B$85,MATCH('Historical Mix'!U$17,'Default Values'!$A$72:$A$85,0)))</f>
        <v>0</v>
      </c>
      <c r="W89" s="149" cm="1">
        <f t="array" ref="W89">IF(OR(U89="None",D89=0),0,INDEX('Default EI Values'!$F$2:$F$951,_xlfn.IFNA(MATCH(1,('Default EI Values'!$A$2:$A$951=$A89)*('Default EI Values'!$B$2:$B$951=$B89)*('Default EI Values'!$C$2:$C$951=SUBSTITUTE($C89,"*",""))*('Default EI Values'!$D$2:$D$951=U$17)*('Default EI Values'!$E$2:$E$951=U89),0),MATCH(1,('Default EI Values'!$A$2:$A$951=$A89)*('Default EI Values'!$B$2:$B$951="Any")*('Default EI Values'!$C$2:$C$951=$C89)*('Default EI Values'!$D$2:$D$951=U$17)*('Default EI Values'!$E$2:$E$951=U89),0))))</f>
        <v>0</v>
      </c>
      <c r="X89" s="204"/>
      <c r="Y89" s="204"/>
      <c r="Z89" s="140" t="str" cm="1">
        <f t="array" ref="Z89">IF(LEN($B89)=0,"",INDEX(table_options[Component Options],MATCH(1,(table_options[Sector]=$A89)*(table_options[Supply]=$C89)*(table_options[Component]=Z$17)*(table_options[Default?]=TRUE),0)))</f>
        <v>None</v>
      </c>
      <c r="AA89" s="148">
        <f>IF(Z89="None",0,INDEX('Default Values'!$B$72:$B$85,MATCH('Historical Mix'!Z$17,'Default Values'!$A$72:$A$85,0)))</f>
        <v>0</v>
      </c>
      <c r="AB89" s="149" cm="1">
        <f t="array" ref="AB89">IF(OR(Z89="None",D89=0),0,INDEX('Default EI Values'!$F$2:$F$951,_xlfn.IFNA(MATCH(1,('Default EI Values'!$A$2:$A$951=$A89)*('Default EI Values'!$B$2:$B$951=$B89)*('Default EI Values'!$C$2:$C$951=SUBSTITUTE($C89,"*",""))*('Default EI Values'!$D$2:$D$951=Z$17)*('Default EI Values'!$E$2:$E$951=Z89),0),MATCH(1,('Default EI Values'!$A$2:$A$951=$A89)*('Default EI Values'!$B$2:$B$951="Any")*('Default EI Values'!$C$2:$C$951=$C89)*('Default EI Values'!$D$2:$D$951=Z$17)*('Default EI Values'!$E$2:$E$951=Z89),0))))</f>
        <v>0</v>
      </c>
      <c r="AC89" s="204"/>
      <c r="AD89" s="204"/>
    </row>
    <row r="90" spans="1:30" x14ac:dyDescent="0.25">
      <c r="A90" s="140" t="s">
        <v>11</v>
      </c>
      <c r="B90" s="140" t="s">
        <v>25</v>
      </c>
      <c r="C90" s="140" t="s">
        <v>88</v>
      </c>
      <c r="D90" s="147">
        <f t="shared" si="29"/>
        <v>4.1399999999999999E-2</v>
      </c>
      <c r="E90" s="140" t="str" cm="1">
        <f t="array" ref="E90">IF(LEN($B90)=0,"",INDEX(table_options[Component Options],MATCH(1,(table_options[Sector]=$A90)*(table_options[Supply]=$C90)*(table_options[Component]=E$17)*(table_options[Default?]=TRUE),0)))</f>
        <v>Recycled Water (Non-Potable) Conveyance</v>
      </c>
      <c r="F90" s="148">
        <f>IF(E90="None",0,INDEX('Default Values'!$B$72:$B$85,MATCH('Historical Mix'!$C90,'Default Values'!$A$72:$A$85,0)))</f>
        <v>0.97</v>
      </c>
      <c r="G90" s="149" cm="1">
        <f t="array" ref="G90">IF(OR(E90="None",D90=0),0,_xlfn.IFNA(INDEX('Default EI Values'!$F$2:$F$951,_xlfn.IFNA(MATCH(1,('Default EI Values'!$A$2:$A$951=$A90)*('Default EI Values'!$B$2:$B$951=$B90)*('Default EI Values'!$C$2:$C$951=SUBSTITUTE($C90,"*",""))*('Default EI Values'!$D$2:$D$951=E$17)*('Default EI Values'!$E$2:$E$951=E90),0),MATCH(1,('Default EI Values'!$A$2:$A$951=$A90)*('Default EI Values'!$B$2:$B$951="Any")*('Default EI Values'!$C$2:$C$951=$C90)*('Default EI Values'!$D$2:$D$951=E$17)*('Default EI Values'!$E$2:$E$951=E90),0))),0))</f>
        <v>107.31276</v>
      </c>
      <c r="H90" s="204"/>
      <c r="I90" s="204"/>
      <c r="J90" s="140" t="str" cm="1">
        <f t="array" ref="J90">IF(LEN($B90)=0,"",INDEX(table_options[Component Options],MATCH(1,(table_options[Sector]=$A90)*(table_options[Supply]=$C90)*(table_options[Component]=J$17)*(table_options[Default?]=TRUE),0)))</f>
        <v>Recycled Water (Non-potable) Treatment</v>
      </c>
      <c r="K90" s="148">
        <f>IF(J90="None",0,INDEX('Default Values'!$B$72:$B$85,MATCH('Historical Mix'!J$17,'Default Values'!$A$72:$A$85,0)))</f>
        <v>0.94</v>
      </c>
      <c r="L90" s="149" cm="1">
        <f t="array" ref="L90">IF(OR(J90="None",D90=0),0,INDEX('Default EI Values'!$F$2:$F$951,_xlfn.IFNA(MATCH(1,('Default EI Values'!$A$2:$A$951=$A90)*('Default EI Values'!$B$2:$B$951=$B90)*('Default EI Values'!$C$2:$C$951=SUBSTITUTE($C90,"*",""))*('Default EI Values'!$D$2:$D$951=J$17)*('Default EI Values'!$E$2:$E$951=J90),0),MATCH(1,('Default EI Values'!$A$2:$A$951=$A90)*('Default EI Values'!$B$2:$B$951="Any")*('Default EI Values'!$C$2:$C$951=$C90)*('Default EI Values'!$D$2:$D$951=J$17)*('Default EI Values'!$E$2:$E$951=J90),0))))</f>
        <v>606.83150950000004</v>
      </c>
      <c r="M90" s="204"/>
      <c r="N90" s="204"/>
      <c r="O90" s="140" t="str" cm="1">
        <f t="array" ref="O90">IF(LEN($B90)=0,"",INDEX(table_options[Component Options],MATCH(1,(table_options[Sector]=$A90)*(table_options[Supply]=$C90)*(table_options[Component]=O$17)*(table_options[Default?]=TRUE),0)))</f>
        <v>Ag Distribution</v>
      </c>
      <c r="P90" s="140" t="str">
        <f>IF(OR(LEN($C90)=0,O90&lt;&gt;"Urban Potable Distribution"),"",INDEX('Default Values'!$B$56:$B$65,MATCH('Historical Mix'!$B90,'Default Values'!$A$56:$A$65,0)))</f>
        <v/>
      </c>
      <c r="Q90" s="148">
        <f>IF(P90="None",0,INDEX('Default Values'!$B$72:$B$85,MATCH('Historical Mix'!O$17,'Default Values'!$A$72:$A$85,0)))</f>
        <v>0.95</v>
      </c>
      <c r="R90" s="149" cm="1">
        <f t="array" ref="R90">IF(OR(O90="None",D90=0),0,INDEX('Default EI Values'!$F$2:$F$951,_xlfn.IFNA(MATCH(1,('Default EI Values'!$A$2:$A$951=$A90)*('Default EI Values'!$B$2:$B$951=$B90)*('Default EI Values'!$C$2:$C$951=SUBSTITUTE($C90,"*",""))*('Default EI Values'!$D$2:$D$951=O$17)*('Default EI Values'!$E$2:$E$951=O90),0),_xlfn.IFNA(MATCH(1,('Default EI Values'!$A$2:$A$951=$A90)*('Default EI Values'!$B$2:$B$951="Any")*('Default EI Values'!$C$2:$C$951=$C90)*('Default EI Values'!$D$2:$D$951=O$17)*('Default EI Values'!$E$2:$E$951=O90),0),MATCH(1,('Default EI Values'!$B$2:$B$951="Any")*('Default EI Values'!$C$2:$C$951=$C90)*('Default EI Values'!$D$2:$D$951=O$17)*('Default EI Values'!$E$2:$E$951=$O90&amp;" - "&amp;$P90),0)))))</f>
        <v>487.63602149999997</v>
      </c>
      <c r="S90" s="204"/>
      <c r="T90" s="204"/>
      <c r="U90" s="140" t="str" cm="1">
        <f t="array" ref="U90">IF(LEN($B90)=0,"",INDEX(table_options[Component Options],MATCH(1,(table_options[Sector]=$A90)*(table_options[Supply]=$C90)*(table_options[Component]=U$17)*(table_options[Default?]=TRUE),0)))</f>
        <v>None</v>
      </c>
      <c r="V90" s="148">
        <f>IF(U90="None",0,INDEX('Default Values'!$B$72:$B$85,MATCH('Historical Mix'!U$17,'Default Values'!$A$72:$A$85,0)))</f>
        <v>0</v>
      </c>
      <c r="W90" s="149" cm="1">
        <f t="array" ref="W90">IF(OR(U90="None",D90=0),0,INDEX('Default EI Values'!$F$2:$F$951,_xlfn.IFNA(MATCH(1,('Default EI Values'!$A$2:$A$951=$A90)*('Default EI Values'!$B$2:$B$951=$B90)*('Default EI Values'!$C$2:$C$951=SUBSTITUTE($C90,"*",""))*('Default EI Values'!$D$2:$D$951=U$17)*('Default EI Values'!$E$2:$E$951=U90),0),MATCH(1,('Default EI Values'!$A$2:$A$951=$A90)*('Default EI Values'!$B$2:$B$951="Any")*('Default EI Values'!$C$2:$C$951=$C90)*('Default EI Values'!$D$2:$D$951=U$17)*('Default EI Values'!$E$2:$E$951=U90),0))))</f>
        <v>0</v>
      </c>
      <c r="X90" s="204"/>
      <c r="Y90" s="204"/>
      <c r="Z90" s="140" t="str" cm="1">
        <f t="array" ref="Z90">IF(LEN($B90)=0,"",INDEX(table_options[Component Options],MATCH(1,(table_options[Sector]=$A90)*(table_options[Supply]=$C90)*(table_options[Component]=Z$17)*(table_options[Default?]=TRUE),0)))</f>
        <v>None</v>
      </c>
      <c r="AA90" s="148">
        <f>IF(Z90="None",0,INDEX('Default Values'!$B$72:$B$85,MATCH('Historical Mix'!Z$17,'Default Values'!$A$72:$A$85,0)))</f>
        <v>0</v>
      </c>
      <c r="AB90" s="149" cm="1">
        <f t="array" ref="AB90">IF(OR(Z90="None",D90=0),0,INDEX('Default EI Values'!$F$2:$F$951,_xlfn.IFNA(MATCH(1,('Default EI Values'!$A$2:$A$951=$A90)*('Default EI Values'!$B$2:$B$951=$B90)*('Default EI Values'!$C$2:$C$951=SUBSTITUTE($C90,"*",""))*('Default EI Values'!$D$2:$D$951=Z$17)*('Default EI Values'!$E$2:$E$951=Z90),0),MATCH(1,('Default EI Values'!$A$2:$A$951=$A90)*('Default EI Values'!$B$2:$B$951="Any")*('Default EI Values'!$C$2:$C$951=$C90)*('Default EI Values'!$D$2:$D$951=Z$17)*('Default EI Values'!$E$2:$E$951=Z90),0))))</f>
        <v>0</v>
      </c>
      <c r="AC90" s="204"/>
      <c r="AD90" s="204"/>
    </row>
    <row r="91" spans="1:30" x14ac:dyDescent="0.25">
      <c r="A91" s="140" t="s">
        <v>11</v>
      </c>
      <c r="B91" s="140" t="s">
        <v>25</v>
      </c>
      <c r="C91" s="140" t="s">
        <v>89</v>
      </c>
      <c r="D91" s="147">
        <f t="shared" si="29"/>
        <v>3.5999999999999999E-3</v>
      </c>
      <c r="E91" s="140" t="str" cm="1">
        <f t="array" ref="E91">IF(LEN($B91)=0,"",INDEX(table_options[Component Options],MATCH(1,(table_options[Sector]=$A91)*(table_options[Supply]=$C91)*(table_options[Component]=E$17)*(table_options[Default?]=TRUE),0)))</f>
        <v>Groundwater pumping</v>
      </c>
      <c r="F91" s="148">
        <f>IF(E91="None",0,INDEX('Default Values'!$B$72:$B$85,MATCH('Historical Mix'!$C91,'Default Values'!$A$72:$A$85,0)))</f>
        <v>0.97</v>
      </c>
      <c r="G91" s="149" cm="1">
        <f t="array" ref="G91">IF(OR(E91="None",D91=0),0,_xlfn.IFNA(INDEX('Default EI Values'!$F$2:$F$951,_xlfn.IFNA(MATCH(1,('Default EI Values'!$A$2:$A$951=$A91)*('Default EI Values'!$B$2:$B$951=$B91)*('Default EI Values'!$C$2:$C$951=SUBSTITUTE($C91,"*",""))*('Default EI Values'!$D$2:$D$951=E$17)*('Default EI Values'!$E$2:$E$951=E91),0),MATCH(1,('Default EI Values'!$A$2:$A$951=$A91)*('Default EI Values'!$B$2:$B$951="Any")*('Default EI Values'!$C$2:$C$951=$C91)*('Default EI Values'!$D$2:$D$951=E$17)*('Default EI Values'!$E$2:$E$951=E91),0))),0))</f>
        <v>696.795280875</v>
      </c>
      <c r="H91" s="204"/>
      <c r="I91" s="204"/>
      <c r="J91" s="140" t="str" cm="1">
        <f t="array" ref="J91">IF(LEN($B91)=0,"",INDEX(table_options[Component Options],MATCH(1,(table_options[Sector]=$A91)*(table_options[Supply]=$C91)*(table_options[Component]=J$17)*(table_options[Default?]=TRUE),0)))</f>
        <v>Recycled Water (Potable) Treatment</v>
      </c>
      <c r="K91" s="148">
        <f>IF(J91="None",0,INDEX('Default Values'!$B$72:$B$85,MATCH('Historical Mix'!J$17,'Default Values'!$A$72:$A$85,0)))</f>
        <v>0.94</v>
      </c>
      <c r="L91" s="149" cm="1">
        <f t="array" ref="L91">IF(OR(J91="None",D91=0),0,INDEX('Default EI Values'!$F$2:$F$951,_xlfn.IFNA(MATCH(1,('Default EI Values'!$A$2:$A$951=$A91)*('Default EI Values'!$B$2:$B$951=$B91)*('Default EI Values'!$C$2:$C$951=SUBSTITUTE($C91,"*",""))*('Default EI Values'!$D$2:$D$951=J$17)*('Default EI Values'!$E$2:$E$951=J91),0),MATCH(1,('Default EI Values'!$A$2:$A$951=$A91)*('Default EI Values'!$B$2:$B$951="Any")*('Default EI Values'!$C$2:$C$951=$C91)*('Default EI Values'!$D$2:$D$951=J$17)*('Default EI Values'!$E$2:$E$951=J91),0))))</f>
        <v>1066.2033503</v>
      </c>
      <c r="M91" s="204"/>
      <c r="N91" s="204"/>
      <c r="O91" s="140" t="str" cm="1">
        <f t="array" ref="O91">IF(LEN($B91)=0,"",INDEX(table_options[Component Options],MATCH(1,(table_options[Sector]=$A91)*(table_options[Supply]=$C91)*(table_options[Component]=O$17)*(table_options[Default?]=TRUE),0)))</f>
        <v>Ag Distribution</v>
      </c>
      <c r="P91" s="140" t="str">
        <f>IF(OR(LEN($C91)=0,O91&lt;&gt;"Urban Potable Distribution"),"",INDEX('Default Values'!$B$56:$B$65,MATCH('Historical Mix'!$B91,'Default Values'!$A$56:$A$65,0)))</f>
        <v/>
      </c>
      <c r="Q91" s="148">
        <f>IF(P91="None",0,INDEX('Default Values'!$B$72:$B$85,MATCH('Historical Mix'!O$17,'Default Values'!$A$72:$A$85,0)))</f>
        <v>0.95</v>
      </c>
      <c r="R91" s="149" cm="1">
        <f t="array" ref="R91">IF(OR(O91="None",D91=0),0,INDEX('Default EI Values'!$F$2:$F$951,_xlfn.IFNA(MATCH(1,('Default EI Values'!$A$2:$A$951=$A91)*('Default EI Values'!$B$2:$B$951=$B91)*('Default EI Values'!$C$2:$C$951=SUBSTITUTE($C91,"*",""))*('Default EI Values'!$D$2:$D$951=O$17)*('Default EI Values'!$E$2:$E$951=O91),0),_xlfn.IFNA(MATCH(1,('Default EI Values'!$A$2:$A$951=$A91)*('Default EI Values'!$B$2:$B$951="Any")*('Default EI Values'!$C$2:$C$951=$C91)*('Default EI Values'!$D$2:$D$951=O$17)*('Default EI Values'!$E$2:$E$951=O91),0),MATCH(1,('Default EI Values'!$B$2:$B$951="Any")*('Default EI Values'!$C$2:$C$951=$C91)*('Default EI Values'!$D$2:$D$951=O$17)*('Default EI Values'!$E$2:$E$951=$O91&amp;" - "&amp;$P91),0)))))</f>
        <v>487.63602149999997</v>
      </c>
      <c r="S91" s="204"/>
      <c r="T91" s="204"/>
      <c r="U91" s="140" t="str" cm="1">
        <f t="array" ref="U91">IF(LEN($B91)=0,"",INDEX(table_options[Component Options],MATCH(1,(table_options[Sector]=$A91)*(table_options[Supply]=$C91)*(table_options[Component]=U$17)*(table_options[Default?]=TRUE),0)))</f>
        <v>None</v>
      </c>
      <c r="V91" s="148">
        <f>IF(U91="None",0,INDEX('Default Values'!$B$72:$B$85,MATCH('Historical Mix'!U$17,'Default Values'!$A$72:$A$85,0)))</f>
        <v>0</v>
      </c>
      <c r="W91" s="149" cm="1">
        <f t="array" ref="W91">IF(OR(U91="None",D91=0),0,INDEX('Default EI Values'!$F$2:$F$951,_xlfn.IFNA(MATCH(1,('Default EI Values'!$A$2:$A$951=$A91)*('Default EI Values'!$B$2:$B$951=$B91)*('Default EI Values'!$C$2:$C$951=SUBSTITUTE($C91,"*",""))*('Default EI Values'!$D$2:$D$951=U$17)*('Default EI Values'!$E$2:$E$951=U91),0),MATCH(1,('Default EI Values'!$A$2:$A$951=$A91)*('Default EI Values'!$B$2:$B$951="Any")*('Default EI Values'!$C$2:$C$951=$C91)*('Default EI Values'!$D$2:$D$951=U$17)*('Default EI Values'!$E$2:$E$951=U91),0))))</f>
        <v>0</v>
      </c>
      <c r="X91" s="204"/>
      <c r="Y91" s="204"/>
      <c r="Z91" s="140" t="str" cm="1">
        <f t="array" ref="Z91">IF(LEN($B91)=0,"",INDEX(table_options[Component Options],MATCH(1,(table_options[Sector]=$A91)*(table_options[Supply]=$C91)*(table_options[Component]=Z$17)*(table_options[Default?]=TRUE),0)))</f>
        <v>None</v>
      </c>
      <c r="AA91" s="148">
        <f>IF(Z91="None",0,INDEX('Default Values'!$B$72:$B$85,MATCH('Historical Mix'!Z$17,'Default Values'!$A$72:$A$85,0)))</f>
        <v>0</v>
      </c>
      <c r="AB91" s="149" cm="1">
        <f t="array" ref="AB91">IF(OR(Z91="None",D91=0),0,INDEX('Default EI Values'!$F$2:$F$951,_xlfn.IFNA(MATCH(1,('Default EI Values'!$A$2:$A$951=$A91)*('Default EI Values'!$B$2:$B$951=$B91)*('Default EI Values'!$C$2:$C$951=SUBSTITUTE($C91,"*",""))*('Default EI Values'!$D$2:$D$951=Z$17)*('Default EI Values'!$E$2:$E$951=Z91),0),MATCH(1,('Default EI Values'!$A$2:$A$951=$A91)*('Default EI Values'!$B$2:$B$951="Any")*('Default EI Values'!$C$2:$C$951=$C91)*('Default EI Values'!$D$2:$D$951=Z$17)*('Default EI Values'!$E$2:$E$951=Z91),0))))</f>
        <v>0</v>
      </c>
      <c r="AC91" s="204"/>
      <c r="AD91" s="204"/>
    </row>
    <row r="92" spans="1:30" x14ac:dyDescent="0.25">
      <c r="A92" s="140" t="s">
        <v>11</v>
      </c>
      <c r="B92" s="140" t="s">
        <v>25</v>
      </c>
      <c r="C92" s="140" t="s">
        <v>36</v>
      </c>
      <c r="D92" s="147">
        <f t="shared" si="29"/>
        <v>0.36854754230909254</v>
      </c>
      <c r="E92" s="140" t="str" cm="1">
        <f t="array" ref="E92">IF(LEN($B92)=0,"",INDEX(table_options[Component Options],MATCH(1,(table_options[Sector]=$A92)*(table_options[Supply]=$C92)*(table_options[Component]=E$17)*(table_options[Default?]=TRUE),0)))</f>
        <v>Groundwater pumping</v>
      </c>
      <c r="F92" s="148">
        <f>IF(E92="None",0,INDEX('Default Values'!$B$72:$B$85,MATCH('Historical Mix'!$C92,'Default Values'!$A$72:$A$85,0)))</f>
        <v>0.59</v>
      </c>
      <c r="G92" s="149" cm="1">
        <f t="array" ref="G92">IF(OR(E92="None",D92=0),0,_xlfn.IFNA(INDEX('Default EI Values'!$F$2:$F$951,_xlfn.IFNA(MATCH(1,('Default EI Values'!$A$2:$A$951=$A92)*('Default EI Values'!$B$2:$B$951=$B92)*('Default EI Values'!$C$2:$C$951=SUBSTITUTE($C92,"*",""))*('Default EI Values'!$D$2:$D$951=E$17)*('Default EI Values'!$E$2:$E$951=E92),0),MATCH(1,('Default EI Values'!$A$2:$A$951=$A92)*('Default EI Values'!$B$2:$B$951="Any")*('Default EI Values'!$C$2:$C$951=$C92)*('Default EI Values'!$D$2:$D$951=E$17)*('Default EI Values'!$E$2:$E$951=E92),0))),0))</f>
        <v>696.795280875</v>
      </c>
      <c r="H92" s="204"/>
      <c r="I92" s="204"/>
      <c r="J92" s="140" t="str" cm="1">
        <f t="array" ref="J92">IF(LEN($B92)=0,"",INDEX(table_options[Component Options],MATCH(1,(table_options[Sector]=$A92)*(table_options[Supply]=$C92)*(table_options[Component]=J$17)*(table_options[Default?]=TRUE),0)))</f>
        <v>None</v>
      </c>
      <c r="K92" s="148">
        <f>IF(J92="None",0,INDEX('Default Values'!$B$72:$B$85,MATCH('Historical Mix'!J$17,'Default Values'!$A$72:$A$85,0)))</f>
        <v>0</v>
      </c>
      <c r="L92" s="149" cm="1">
        <f t="array" ref="L92">IF(OR(J92="None",D92=0),0,INDEX('Default EI Values'!$F$2:$F$951,_xlfn.IFNA(MATCH(1,('Default EI Values'!$A$2:$A$951=$A92)*('Default EI Values'!$B$2:$B$951=$B92)*('Default EI Values'!$C$2:$C$951=SUBSTITUTE($C92,"*",""))*('Default EI Values'!$D$2:$D$951=J$17)*('Default EI Values'!$E$2:$E$951=J92),0),MATCH(1,('Default EI Values'!$A$2:$A$951=$A92)*('Default EI Values'!$B$2:$B$951="Any")*('Default EI Values'!$C$2:$C$951=$C92)*('Default EI Values'!$D$2:$D$951=J$17)*('Default EI Values'!$E$2:$E$951=J92),0))))</f>
        <v>0</v>
      </c>
      <c r="M92" s="204"/>
      <c r="N92" s="204"/>
      <c r="O92" s="140" t="str" cm="1">
        <f t="array" ref="O92">IF(LEN($B92)=0,"",INDEX(table_options[Component Options],MATCH(1,(table_options[Sector]=$A92)*(table_options[Supply]=$C92)*(table_options[Component]=O$17)*(table_options[Default?]=TRUE),0)))</f>
        <v>Ag Distribution</v>
      </c>
      <c r="P92" s="140" t="str">
        <f>IF(OR(LEN($C92)=0,O92&lt;&gt;"Urban Potable Distribution"),"",INDEX('Default Values'!$B$56:$B$65,MATCH('Historical Mix'!$B92,'Default Values'!$A$56:$A$65,0)))</f>
        <v/>
      </c>
      <c r="Q92" s="148">
        <f>IF(P92="None",0,INDEX('Default Values'!$B$72:$B$85,MATCH('Historical Mix'!O$17,'Default Values'!$A$72:$A$85,0)))</f>
        <v>0.95</v>
      </c>
      <c r="R92" s="149" cm="1">
        <f t="array" ref="R92">IF(OR(O92="None",D92=0),0,INDEX('Default EI Values'!$F$2:$F$951,_xlfn.IFNA(MATCH(1,('Default EI Values'!$A$2:$A$951=$A92)*('Default EI Values'!$B$2:$B$951=$B92)*('Default EI Values'!$C$2:$C$951=SUBSTITUTE($C92,"*",""))*('Default EI Values'!$D$2:$D$951=O$17)*('Default EI Values'!$E$2:$E$951=O92),0),_xlfn.IFNA(MATCH(1,('Default EI Values'!$A$2:$A$951=$A92)*('Default EI Values'!$B$2:$B$951="Any")*('Default EI Values'!$C$2:$C$951=$C92)*('Default EI Values'!$D$2:$D$951=O$17)*('Default EI Values'!$E$2:$E$951=O92),0),MATCH(1,('Default EI Values'!$B$2:$B$951="Any")*('Default EI Values'!$C$2:$C$951=$C92)*('Default EI Values'!$D$2:$D$951=O$17)*('Default EI Values'!$E$2:$E$951=$O92&amp;" - "&amp;$P92),0)))))</f>
        <v>487.63602149999997</v>
      </c>
      <c r="S92" s="204"/>
      <c r="T92" s="204"/>
      <c r="U92" s="140" t="str" cm="1">
        <f t="array" ref="U92">IF(LEN($B92)=0,"",INDEX(table_options[Component Options],MATCH(1,(table_options[Sector]=$A92)*(table_options[Supply]=$C92)*(table_options[Component]=U$17)*(table_options[Default?]=TRUE),0)))</f>
        <v>None</v>
      </c>
      <c r="V92" s="148">
        <f>IF(U92="None",0,INDEX('Default Values'!$B$72:$B$85,MATCH('Historical Mix'!U$17,'Default Values'!$A$72:$A$85,0)))</f>
        <v>0</v>
      </c>
      <c r="W92" s="149" cm="1">
        <f t="array" ref="W92">IF(OR(U92="None",D92=0),0,INDEX('Default EI Values'!$F$2:$F$951,_xlfn.IFNA(MATCH(1,('Default EI Values'!$A$2:$A$951=$A92)*('Default EI Values'!$B$2:$B$951=$B92)*('Default EI Values'!$C$2:$C$951=SUBSTITUTE($C92,"*",""))*('Default EI Values'!$D$2:$D$951=U$17)*('Default EI Values'!$E$2:$E$951=U92),0),MATCH(1,('Default EI Values'!$A$2:$A$951=$A92)*('Default EI Values'!$B$2:$B$951="Any")*('Default EI Values'!$C$2:$C$951=$C92)*('Default EI Values'!$D$2:$D$951=U$17)*('Default EI Values'!$E$2:$E$951=U92),0))))</f>
        <v>0</v>
      </c>
      <c r="X92" s="204"/>
      <c r="Y92" s="204"/>
      <c r="Z92" s="140" t="str" cm="1">
        <f t="array" ref="Z92">IF(LEN($B92)=0,"",INDEX(table_options[Component Options],MATCH(1,(table_options[Sector]=$A92)*(table_options[Supply]=$C92)*(table_options[Component]=Z$17)*(table_options[Default?]=TRUE),0)))</f>
        <v>None</v>
      </c>
      <c r="AA92" s="148">
        <f>IF(Z92="None",0,INDEX('Default Values'!$B$72:$B$85,MATCH('Historical Mix'!Z$17,'Default Values'!$A$72:$A$85,0)))</f>
        <v>0</v>
      </c>
      <c r="AB92" s="149" cm="1">
        <f t="array" ref="AB92">IF(OR(Z92="None",D92=0),0,INDEX('Default EI Values'!$F$2:$F$951,_xlfn.IFNA(MATCH(1,('Default EI Values'!$A$2:$A$951=$A92)*('Default EI Values'!$B$2:$B$951=$B92)*('Default EI Values'!$C$2:$C$951=SUBSTITUTE($C92,"*",""))*('Default EI Values'!$D$2:$D$951=Z$17)*('Default EI Values'!$E$2:$E$951=Z92),0),MATCH(1,('Default EI Values'!$A$2:$A$951=$A92)*('Default EI Values'!$B$2:$B$951="Any")*('Default EI Values'!$C$2:$C$951=$C92)*('Default EI Values'!$D$2:$D$951=Z$17)*('Default EI Values'!$E$2:$E$951=Z92),0))))</f>
        <v>0</v>
      </c>
      <c r="AC92" s="204"/>
      <c r="AD92" s="204"/>
    </row>
    <row r="93" spans="1:30" x14ac:dyDescent="0.25">
      <c r="A93" s="140" t="s">
        <v>11</v>
      </c>
      <c r="B93" s="140" t="s">
        <v>25</v>
      </c>
      <c r="C93" s="140" t="s">
        <v>189</v>
      </c>
      <c r="D93" s="147">
        <f t="shared" si="29"/>
        <v>4.5075348936940075E-2</v>
      </c>
      <c r="E93" s="140" t="str" cm="1">
        <f t="array" ref="E93">IF(LEN($B93)=0,"",INDEX(table_options[Component Options],MATCH(1,(table_options[Sector]=$A93)*(table_options[Supply]=$C93)*(table_options[Component]=E$17)*(table_options[Default?]=TRUE),0)))</f>
        <v>Local Surface Water</v>
      </c>
      <c r="F93" s="148">
        <f>IF(E93="None",0,INDEX('Default Values'!$B$72:$B$85,MATCH('Historical Mix'!$C93,'Default Values'!$A$72:$A$85,0)))</f>
        <v>0.27</v>
      </c>
      <c r="G93" s="149" cm="1">
        <f t="array" ref="G93">IF(OR(E93="None",D93=0),0,_xlfn.IFNA(INDEX('Default EI Values'!$F$2:$F$951,_xlfn.IFNA(MATCH(1,('Default EI Values'!$A$2:$A$951=$A93)*('Default EI Values'!$B$2:$B$951=$B93)*('Default EI Values'!$C$2:$C$951=SUBSTITUTE($C93,"*",""))*('Default EI Values'!$D$2:$D$951=E$17)*('Default EI Values'!$E$2:$E$951=E93),0),MATCH(1,('Default EI Values'!$A$2:$A$951=$A93)*('Default EI Values'!$B$2:$B$951="Any")*('Default EI Values'!$C$2:$C$951=$C93)*('Default EI Values'!$D$2:$D$951=E$17)*('Default EI Values'!$E$2:$E$951=E93),0))),0))</f>
        <v>88.91037350000002</v>
      </c>
      <c r="H93" s="204"/>
      <c r="I93" s="204"/>
      <c r="J93" s="140" t="str" cm="1">
        <f t="array" ref="J93">IF(LEN($B93)=0,"",INDEX(table_options[Component Options],MATCH(1,(table_options[Sector]=$A93)*(table_options[Supply]=$C93)*(table_options[Component]=J$17)*(table_options[Default?]=TRUE),0)))</f>
        <v>None</v>
      </c>
      <c r="K93" s="148">
        <f>IF(J93="None",0,INDEX('Default Values'!$B$72:$B$85,MATCH('Historical Mix'!J$17,'Default Values'!$A$72:$A$85,0)))</f>
        <v>0</v>
      </c>
      <c r="L93" s="149" cm="1">
        <f t="array" ref="L93">IF(OR(J93="None",D93=0),0,INDEX('Default EI Values'!$F$2:$F$951,_xlfn.IFNA(MATCH(1,('Default EI Values'!$A$2:$A$951=$A93)*('Default EI Values'!$B$2:$B$951=$B93)*('Default EI Values'!$C$2:$C$951=SUBSTITUTE($C93,"*",""))*('Default EI Values'!$D$2:$D$951=J$17)*('Default EI Values'!$E$2:$E$951=J93),0),MATCH(1,('Default EI Values'!$A$2:$A$951=$A93)*('Default EI Values'!$B$2:$B$951="Any")*('Default EI Values'!$C$2:$C$951=$C93)*('Default EI Values'!$D$2:$D$951=J$17)*('Default EI Values'!$E$2:$E$951=J93),0))))</f>
        <v>0</v>
      </c>
      <c r="M93" s="204"/>
      <c r="N93" s="204"/>
      <c r="O93" s="140" t="str" cm="1">
        <f t="array" ref="O93">IF(LEN($B93)=0,"",INDEX(table_options[Component Options],MATCH(1,(table_options[Sector]=$A93)*(table_options[Supply]=$C93)*(table_options[Component]=O$17)*(table_options[Default?]=TRUE),0)))</f>
        <v>Ag Distribution</v>
      </c>
      <c r="P93" s="140" t="str">
        <f>IF(OR(LEN($C93)=0,O93&lt;&gt;"Urban Potable Distribution"),"",INDEX('Default Values'!$B$56:$B$65,MATCH('Historical Mix'!$B93,'Default Values'!$A$56:$A$65,0)))</f>
        <v/>
      </c>
      <c r="Q93" s="148">
        <f>IF(P93="None",0,INDEX('Default Values'!$B$72:$B$85,MATCH('Historical Mix'!O$17,'Default Values'!$A$72:$A$85,0)))</f>
        <v>0.95</v>
      </c>
      <c r="R93" s="149" cm="1">
        <f t="array" ref="R93">IF(OR(O93="None",D93=0),0,INDEX('Default EI Values'!$F$2:$F$951,_xlfn.IFNA(MATCH(1,('Default EI Values'!$A$2:$A$951=$A93)*('Default EI Values'!$B$2:$B$951=$B93)*('Default EI Values'!$C$2:$C$951=SUBSTITUTE($C93,"*",""))*('Default EI Values'!$D$2:$D$951=O$17)*('Default EI Values'!$E$2:$E$951=O93),0),_xlfn.IFNA(MATCH(1,('Default EI Values'!$A$2:$A$951=$A93)*('Default EI Values'!$B$2:$B$951="Any")*('Default EI Values'!$C$2:$C$951=$C93)*('Default EI Values'!$D$2:$D$951=O$17)*('Default EI Values'!$E$2:$E$951=O93),0),MATCH(1,('Default EI Values'!$B$2:$B$951="Any")*('Default EI Values'!$C$2:$C$951=$C93)*('Default EI Values'!$D$2:$D$951=O$17)*('Default EI Values'!$E$2:$E$951=$O93&amp;" - "&amp;$P93),0)))))</f>
        <v>487.63602149999997</v>
      </c>
      <c r="S93" s="204"/>
      <c r="T93" s="204"/>
      <c r="U93" s="140" t="str" cm="1">
        <f t="array" ref="U93">IF(LEN($B93)=0,"",INDEX(table_options[Component Options],MATCH(1,(table_options[Sector]=$A93)*(table_options[Supply]=$C93)*(table_options[Component]=U$17)*(table_options[Default?]=TRUE),0)))</f>
        <v>None</v>
      </c>
      <c r="V93" s="148">
        <f>IF(U93="None",0,INDEX('Default Values'!$B$72:$B$85,MATCH('Historical Mix'!U$17,'Default Values'!$A$72:$A$85,0)))</f>
        <v>0</v>
      </c>
      <c r="W93" s="149" cm="1">
        <f t="array" ref="W93">IF(OR(U93="None",D93=0),0,INDEX('Default EI Values'!$F$2:$F$951,_xlfn.IFNA(MATCH(1,('Default EI Values'!$A$2:$A$951=$A93)*('Default EI Values'!$B$2:$B$951=$B93)*('Default EI Values'!$C$2:$C$951=SUBSTITUTE($C93,"*",""))*('Default EI Values'!$D$2:$D$951=U$17)*('Default EI Values'!$E$2:$E$951=U93),0),MATCH(1,('Default EI Values'!$A$2:$A$951=$A93)*('Default EI Values'!$B$2:$B$951="Any")*('Default EI Values'!$C$2:$C$951=$C93)*('Default EI Values'!$D$2:$D$951=U$17)*('Default EI Values'!$E$2:$E$951=U93),0))))</f>
        <v>0</v>
      </c>
      <c r="X93" s="204"/>
      <c r="Y93" s="204"/>
      <c r="Z93" s="140" t="str" cm="1">
        <f t="array" ref="Z93">IF(LEN($B93)=0,"",INDEX(table_options[Component Options],MATCH(1,(table_options[Sector]=$A93)*(table_options[Supply]=$C93)*(table_options[Component]=Z$17)*(table_options[Default?]=TRUE),0)))</f>
        <v>None</v>
      </c>
      <c r="AA93" s="148">
        <f>IF(Z93="None",0,INDEX('Default Values'!$B$72:$B$85,MATCH('Historical Mix'!Z$17,'Default Values'!$A$72:$A$85,0)))</f>
        <v>0</v>
      </c>
      <c r="AB93" s="149" cm="1">
        <f t="array" ref="AB93">IF(OR(Z93="None",D93=0),0,INDEX('Default EI Values'!$F$2:$F$951,_xlfn.IFNA(MATCH(1,('Default EI Values'!$A$2:$A$951=$A93)*('Default EI Values'!$B$2:$B$951=$B93)*('Default EI Values'!$C$2:$C$951=SUBSTITUTE($C93,"*",""))*('Default EI Values'!$D$2:$D$951=Z$17)*('Default EI Values'!$E$2:$E$951=Z93),0),MATCH(1,('Default EI Values'!$A$2:$A$951=$A93)*('Default EI Values'!$B$2:$B$951="Any")*('Default EI Values'!$C$2:$C$951=$C93)*('Default EI Values'!$D$2:$D$951=Z$17)*('Default EI Values'!$E$2:$E$951=Z93),0))))</f>
        <v>0</v>
      </c>
      <c r="AC93" s="204"/>
      <c r="AD93" s="204"/>
    </row>
    <row r="94" spans="1:30" x14ac:dyDescent="0.25">
      <c r="A94" s="140" t="s">
        <v>11</v>
      </c>
      <c r="B94" s="140" t="s">
        <v>25</v>
      </c>
      <c r="C94" s="140" t="s">
        <v>188</v>
      </c>
      <c r="D94" s="147">
        <f t="shared" si="29"/>
        <v>4.3775420634016571E-2</v>
      </c>
      <c r="E94" s="140" t="str" cm="1">
        <f t="array" ref="E94">IF(LEN($B94)=0,"",INDEX(table_options[Component Options],MATCH(1,(table_options[Sector]=$A94)*(table_options[Supply]=$C94)*(table_options[Component]=E$17)*(table_options[Default?]=TRUE),0)))</f>
        <v>Local Imported Deliveries</v>
      </c>
      <c r="F94" s="148">
        <f>IF(E94="None",0,INDEX('Default Values'!$B$72:$B$85,MATCH('Historical Mix'!$C94,'Default Values'!$A$72:$A$85,0)))</f>
        <v>0.27</v>
      </c>
      <c r="G94" s="149" cm="1">
        <f t="array" ref="G94">IF(OR(E94="None",D94=0),0,_xlfn.IFNA(INDEX('Default EI Values'!$F$2:$F$951,_xlfn.IFNA(MATCH(1,('Default EI Values'!$A$2:$A$951=$A94)*('Default EI Values'!$B$2:$B$951=$B94)*('Default EI Values'!$C$2:$C$951=SUBSTITUTE($C94,"*",""))*('Default EI Values'!$D$2:$D$951=E$17)*('Default EI Values'!$E$2:$E$951=E94),0),MATCH(1,('Default EI Values'!$A$2:$A$951=$A94)*('Default EI Values'!$B$2:$B$951="Any")*('Default EI Values'!$C$2:$C$951=$C94)*('Default EI Values'!$D$2:$D$951=E$17)*('Default EI Values'!$E$2:$E$951=E94),0))),0))</f>
        <v>33.028630000000007</v>
      </c>
      <c r="H94" s="204"/>
      <c r="I94" s="204"/>
      <c r="J94" s="140" t="str" cm="1">
        <f t="array" ref="J94">IF(LEN($B94)=0,"",INDEX(table_options[Component Options],MATCH(1,(table_options[Sector]=$A94)*(table_options[Supply]=$C94)*(table_options[Component]=J$17)*(table_options[Default?]=TRUE),0)))</f>
        <v>None</v>
      </c>
      <c r="K94" s="148">
        <f>IF(J94="None",0,INDEX('Default Values'!$B$72:$B$85,MATCH('Historical Mix'!J$17,'Default Values'!$A$72:$A$85,0)))</f>
        <v>0</v>
      </c>
      <c r="L94" s="149" cm="1">
        <f t="array" ref="L94">IF(OR(J94="None",D94=0),0,INDEX('Default EI Values'!$F$2:$F$951,_xlfn.IFNA(MATCH(1,('Default EI Values'!$A$2:$A$951=$A94)*('Default EI Values'!$B$2:$B$951=$B94)*('Default EI Values'!$C$2:$C$951=SUBSTITUTE($C94,"*",""))*('Default EI Values'!$D$2:$D$951=J$17)*('Default EI Values'!$E$2:$E$951=J94),0),MATCH(1,('Default EI Values'!$A$2:$A$951=$A94)*('Default EI Values'!$B$2:$B$951="Any")*('Default EI Values'!$C$2:$C$951=$C94)*('Default EI Values'!$D$2:$D$951=J$17)*('Default EI Values'!$E$2:$E$951=J94),0))))</f>
        <v>0</v>
      </c>
      <c r="M94" s="204"/>
      <c r="N94" s="204"/>
      <c r="O94" s="140" t="str" cm="1">
        <f t="array" ref="O94">IF(LEN($B94)=0,"",INDEX(table_options[Component Options],MATCH(1,(table_options[Sector]=$A94)*(table_options[Supply]=$C94)*(table_options[Component]=O$17)*(table_options[Default?]=TRUE),0)))</f>
        <v>Ag Distribution</v>
      </c>
      <c r="P94" s="140" t="str">
        <f>IF(OR(LEN($C94)=0,O94&lt;&gt;"Urban Potable Distribution"),"",INDEX('Default Values'!$B$56:$B$65,MATCH('Historical Mix'!$B94,'Default Values'!$A$56:$A$65,0)))</f>
        <v/>
      </c>
      <c r="Q94" s="148">
        <f>IF(P94="None",0,INDEX('Default Values'!$B$72:$B$85,MATCH('Historical Mix'!O$17,'Default Values'!$A$72:$A$85,0)))</f>
        <v>0.95</v>
      </c>
      <c r="R94" s="149" cm="1">
        <f t="array" ref="R94">IF(OR(O94="None",D94=0),0,INDEX('Default EI Values'!$F$2:$F$951,_xlfn.IFNA(MATCH(1,('Default EI Values'!$A$2:$A$951=$A94)*('Default EI Values'!$B$2:$B$951=$B94)*('Default EI Values'!$C$2:$C$951=SUBSTITUTE($C94,"*",""))*('Default EI Values'!$D$2:$D$951=O$17)*('Default EI Values'!$E$2:$E$951=O94),0),_xlfn.IFNA(MATCH(1,('Default EI Values'!$A$2:$A$951=$A94)*('Default EI Values'!$B$2:$B$951="Any")*('Default EI Values'!$C$2:$C$951=$C94)*('Default EI Values'!$D$2:$D$951=O$17)*('Default EI Values'!$E$2:$E$951=O94),0),MATCH(1,('Default EI Values'!$B$2:$B$951="Any")*('Default EI Values'!$C$2:$C$951=$C94)*('Default EI Values'!$D$2:$D$951=O$17)*('Default EI Values'!$E$2:$E$951=$O94&amp;" - "&amp;$P94),0)))))</f>
        <v>487.63602149999997</v>
      </c>
      <c r="S94" s="204"/>
      <c r="T94" s="204"/>
      <c r="U94" s="140" t="str" cm="1">
        <f t="array" ref="U94">IF(LEN($B94)=0,"",INDEX(table_options[Component Options],MATCH(1,(table_options[Sector]=$A94)*(table_options[Supply]=$C94)*(table_options[Component]=U$17)*(table_options[Default?]=TRUE),0)))</f>
        <v>None</v>
      </c>
      <c r="V94" s="148">
        <f>IF(U94="None",0,INDEX('Default Values'!$B$72:$B$85,MATCH('Historical Mix'!U$17,'Default Values'!$A$72:$A$85,0)))</f>
        <v>0</v>
      </c>
      <c r="W94" s="149" cm="1">
        <f t="array" ref="W94">IF(OR(U94="None",D94=0),0,INDEX('Default EI Values'!$F$2:$F$951,_xlfn.IFNA(MATCH(1,('Default EI Values'!$A$2:$A$951=$A94)*('Default EI Values'!$B$2:$B$951=$B94)*('Default EI Values'!$C$2:$C$951=SUBSTITUTE($C94,"*",""))*('Default EI Values'!$D$2:$D$951=U$17)*('Default EI Values'!$E$2:$E$951=U94),0),MATCH(1,('Default EI Values'!$A$2:$A$951=$A94)*('Default EI Values'!$B$2:$B$951="Any")*('Default EI Values'!$C$2:$C$951=$C94)*('Default EI Values'!$D$2:$D$951=U$17)*('Default EI Values'!$E$2:$E$951=U94),0))))</f>
        <v>0</v>
      </c>
      <c r="X94" s="204"/>
      <c r="Y94" s="204"/>
      <c r="Z94" s="140" t="str" cm="1">
        <f t="array" ref="Z94">IF(LEN($B94)=0,"",INDEX(table_options[Component Options],MATCH(1,(table_options[Sector]=$A94)*(table_options[Supply]=$C94)*(table_options[Component]=Z$17)*(table_options[Default?]=TRUE),0)))</f>
        <v>None</v>
      </c>
      <c r="AA94" s="148">
        <f>IF(Z94="None",0,INDEX('Default Values'!$B$72:$B$85,MATCH('Historical Mix'!Z$17,'Default Values'!$A$72:$A$85,0)))</f>
        <v>0</v>
      </c>
      <c r="AB94" s="149" cm="1">
        <f t="array" ref="AB94">IF(OR(Z94="None",D94=0),0,INDEX('Default EI Values'!$F$2:$F$951,_xlfn.IFNA(MATCH(1,('Default EI Values'!$A$2:$A$951=$A94)*('Default EI Values'!$B$2:$B$951=$B94)*('Default EI Values'!$C$2:$C$951=SUBSTITUTE($C94,"*",""))*('Default EI Values'!$D$2:$D$951=Z$17)*('Default EI Values'!$E$2:$E$951=Z94),0),MATCH(1,('Default EI Values'!$A$2:$A$951=$A94)*('Default EI Values'!$B$2:$B$951="Any")*('Default EI Values'!$C$2:$C$951=$C94)*('Default EI Values'!$D$2:$D$951=Z$17)*('Default EI Values'!$E$2:$E$951=Z94),0))))</f>
        <v>0</v>
      </c>
      <c r="AC94" s="204"/>
      <c r="AD94" s="204"/>
    </row>
    <row r="95" spans="1:30" x14ac:dyDescent="0.25">
      <c r="A95" s="140" t="s">
        <v>11</v>
      </c>
      <c r="B95" s="140" t="s">
        <v>25</v>
      </c>
      <c r="C95" s="140" t="s">
        <v>19</v>
      </c>
      <c r="D95" s="147">
        <f t="shared" si="29"/>
        <v>0.26489724535811687</v>
      </c>
      <c r="E95" s="140" t="str" cm="1">
        <f t="array" ref="E95">IF(LEN($B95)=0,"",INDEX(table_options[Component Options],MATCH(1,(table_options[Sector]=$A95)*(table_options[Supply]=$C95)*(table_options[Component]=E$17)*(table_options[Default?]=TRUE),0)))</f>
        <v>Colorado River Conveyance</v>
      </c>
      <c r="F95" s="148">
        <f>IF(E95="None",0,INDEX('Default Values'!$B$72:$B$85,MATCH('Historical Mix'!$C95,'Default Values'!$A$72:$A$85,0)))</f>
        <v>0</v>
      </c>
      <c r="G95" s="149" cm="1">
        <f t="array" ref="G95">IF(OR(E95="None",D95=0),0,_xlfn.IFNA(INDEX('Default EI Values'!$F$2:$F$951,_xlfn.IFNA(MATCH(1,('Default EI Values'!$A$2:$A$951=$A95)*('Default EI Values'!$B$2:$B$951=$B95)*('Default EI Values'!$C$2:$C$951=SUBSTITUTE($C95,"*",""))*('Default EI Values'!$D$2:$D$951=E$17)*('Default EI Values'!$E$2:$E$951=E95),0),MATCH(1,('Default EI Values'!$A$2:$A$951=$A95)*('Default EI Values'!$B$2:$B$951="Any")*('Default EI Values'!$C$2:$C$951=$C95)*('Default EI Values'!$D$2:$D$951=E$17)*('Default EI Values'!$E$2:$E$951=E95),0))),0))</f>
        <v>2110.94821</v>
      </c>
      <c r="H95" s="204"/>
      <c r="I95" s="204"/>
      <c r="J95" s="140" t="str" cm="1">
        <f t="array" ref="J95">IF(LEN($B95)=0,"",INDEX(table_options[Component Options],MATCH(1,(table_options[Sector]=$A95)*(table_options[Supply]=$C95)*(table_options[Component]=J$17)*(table_options[Default?]=TRUE),0)))</f>
        <v>None</v>
      </c>
      <c r="K95" s="148">
        <f>IF(J95="None",0,INDEX('Default Values'!$B$72:$B$85,MATCH('Historical Mix'!J$17,'Default Values'!$A$72:$A$85,0)))</f>
        <v>0</v>
      </c>
      <c r="L95" s="149" cm="1">
        <f t="array" ref="L95">IF(OR(J95="None",D95=0),0,INDEX('Default EI Values'!$F$2:$F$951,_xlfn.IFNA(MATCH(1,('Default EI Values'!$A$2:$A$951=$A95)*('Default EI Values'!$B$2:$B$951=$B95)*('Default EI Values'!$C$2:$C$951=SUBSTITUTE($C95,"*",""))*('Default EI Values'!$D$2:$D$951=J$17)*('Default EI Values'!$E$2:$E$951=J95),0),MATCH(1,('Default EI Values'!$A$2:$A$951=$A95)*('Default EI Values'!$B$2:$B$951="Any")*('Default EI Values'!$C$2:$C$951=$C95)*('Default EI Values'!$D$2:$D$951=J$17)*('Default EI Values'!$E$2:$E$951=J95),0))))</f>
        <v>0</v>
      </c>
      <c r="M95" s="204"/>
      <c r="N95" s="204"/>
      <c r="O95" s="140" t="str" cm="1">
        <f t="array" ref="O95">IF(LEN($B95)=0,"",INDEX(table_options[Component Options],MATCH(1,(table_options[Sector]=$A95)*(table_options[Supply]=$C95)*(table_options[Component]=O$17)*(table_options[Default?]=TRUE),0)))</f>
        <v>Ag Distribution</v>
      </c>
      <c r="P95" s="140" t="str">
        <f>IF(OR(LEN($C95)=0,O95&lt;&gt;"Urban Potable Distribution"),"",INDEX('Default Values'!$B$56:$B$65,MATCH('Historical Mix'!$B95,'Default Values'!$A$56:$A$65,0)))</f>
        <v/>
      </c>
      <c r="Q95" s="148">
        <f>IF(P95="None",0,INDEX('Default Values'!$B$72:$B$85,MATCH('Historical Mix'!O$17,'Default Values'!$A$72:$A$85,0)))</f>
        <v>0.95</v>
      </c>
      <c r="R95" s="149" cm="1">
        <f t="array" ref="R95">IF(OR(O95="None",D95=0),0,INDEX('Default EI Values'!$F$2:$F$951,_xlfn.IFNA(MATCH(1,('Default EI Values'!$A$2:$A$951=$A95)*('Default EI Values'!$B$2:$B$951=$B95)*('Default EI Values'!$C$2:$C$951=SUBSTITUTE($C95,"*",""))*('Default EI Values'!$D$2:$D$951=O$17)*('Default EI Values'!$E$2:$E$951=O95),0),_xlfn.IFNA(MATCH(1,('Default EI Values'!$A$2:$A$951=$A95)*('Default EI Values'!$B$2:$B$951="Any")*('Default EI Values'!$C$2:$C$951=$C95)*('Default EI Values'!$D$2:$D$951=O$17)*('Default EI Values'!$E$2:$E$951=O95),0),MATCH(1,('Default EI Values'!$B$2:$B$951="Any")*('Default EI Values'!$C$2:$C$951=$C95)*('Default EI Values'!$D$2:$D$951=O$17)*('Default EI Values'!$E$2:$E$951=$O95&amp;" - "&amp;$P95),0)))))</f>
        <v>487.63602149999997</v>
      </c>
      <c r="S95" s="204"/>
      <c r="T95" s="204"/>
      <c r="U95" s="140" t="str" cm="1">
        <f t="array" ref="U95">IF(LEN($B95)=0,"",INDEX(table_options[Component Options],MATCH(1,(table_options[Sector]=$A95)*(table_options[Supply]=$C95)*(table_options[Component]=U$17)*(table_options[Default?]=TRUE),0)))</f>
        <v>None</v>
      </c>
      <c r="V95" s="148">
        <f>IF(U95="None",0,INDEX('Default Values'!$B$72:$B$85,MATCH('Historical Mix'!U$17,'Default Values'!$A$72:$A$85,0)))</f>
        <v>0</v>
      </c>
      <c r="W95" s="149" cm="1">
        <f t="array" ref="W95">IF(OR(U95="None",D95=0),0,INDEX('Default EI Values'!$F$2:$F$951,_xlfn.IFNA(MATCH(1,('Default EI Values'!$A$2:$A$951=$A95)*('Default EI Values'!$B$2:$B$951=$B95)*('Default EI Values'!$C$2:$C$951=SUBSTITUTE($C95,"*",""))*('Default EI Values'!$D$2:$D$951=U$17)*('Default EI Values'!$E$2:$E$951=U95),0),MATCH(1,('Default EI Values'!$A$2:$A$951=$A95)*('Default EI Values'!$B$2:$B$951="Any")*('Default EI Values'!$C$2:$C$951=$C95)*('Default EI Values'!$D$2:$D$951=U$17)*('Default EI Values'!$E$2:$E$951=U95),0))))</f>
        <v>0</v>
      </c>
      <c r="X95" s="204"/>
      <c r="Y95" s="204"/>
      <c r="Z95" s="140" t="str" cm="1">
        <f t="array" ref="Z95">IF(LEN($B95)=0,"",INDEX(table_options[Component Options],MATCH(1,(table_options[Sector]=$A95)*(table_options[Supply]=$C95)*(table_options[Component]=Z$17)*(table_options[Default?]=TRUE),0)))</f>
        <v>None</v>
      </c>
      <c r="AA95" s="148">
        <f>IF(Z95="None",0,INDEX('Default Values'!$B$72:$B$85,MATCH('Historical Mix'!Z$17,'Default Values'!$A$72:$A$85,0)))</f>
        <v>0</v>
      </c>
      <c r="AB95" s="149" cm="1">
        <f t="array" ref="AB95">IF(OR(Z95="None",D95=0),0,INDEX('Default EI Values'!$F$2:$F$951,_xlfn.IFNA(MATCH(1,('Default EI Values'!$A$2:$A$951=$A95)*('Default EI Values'!$B$2:$B$951=$B95)*('Default EI Values'!$C$2:$C$951=SUBSTITUTE($C95,"*",""))*('Default EI Values'!$D$2:$D$951=Z$17)*('Default EI Values'!$E$2:$E$951=Z95),0),MATCH(1,('Default EI Values'!$A$2:$A$951=$A95)*('Default EI Values'!$B$2:$B$951="Any")*('Default EI Values'!$C$2:$C$951=$C95)*('Default EI Values'!$D$2:$D$951=Z$17)*('Default EI Values'!$E$2:$E$951=Z95),0))))</f>
        <v>0</v>
      </c>
      <c r="AC95" s="204"/>
      <c r="AD95" s="204"/>
    </row>
    <row r="96" spans="1:30" x14ac:dyDescent="0.25">
      <c r="A96" s="140" t="s">
        <v>11</v>
      </c>
      <c r="B96" s="140" t="s">
        <v>25</v>
      </c>
      <c r="C96" s="140" t="s">
        <v>191</v>
      </c>
      <c r="D96" s="147">
        <f t="shared" si="29"/>
        <v>1.1167768925459607E-4</v>
      </c>
      <c r="E96" s="140" t="str" cm="1">
        <f t="array" ref="E96">IF(LEN($B96)=0,"",INDEX(table_options[Component Options],MATCH(1,(table_options[Sector]=$A96)*(table_options[Supply]=$C96)*(table_options[Component]=E$17)*(table_options[Default?]=TRUE),0)))</f>
        <v>Central Valley Project Conveyance</v>
      </c>
      <c r="F96" s="148">
        <f>IF(E96="None",0,INDEX('Default Values'!$B$72:$B$85,MATCH('Historical Mix'!$C96,'Default Values'!$A$72:$A$85,0)))</f>
        <v>0</v>
      </c>
      <c r="G96" s="149" cm="1">
        <f t="array" ref="G96">IF(OR(E96="None",D96=0),0,_xlfn.IFNA(INDEX('Default EI Values'!$F$2:$F$951,_xlfn.IFNA(MATCH(1,('Default EI Values'!$A$2:$A$951=$A96)*('Default EI Values'!$B$2:$B$951=$B96)*('Default EI Values'!$C$2:$C$951=SUBSTITUTE($C96,"*",""))*('Default EI Values'!$D$2:$D$951=E$17)*('Default EI Values'!$E$2:$E$951=E96),0),MATCH(1,('Default EI Values'!$A$2:$A$951=$A96)*('Default EI Values'!$B$2:$B$951="Any")*('Default EI Values'!$C$2:$C$951=$C96)*('Default EI Values'!$D$2:$D$951=E$17)*('Default EI Values'!$E$2:$E$951=E96),0))),0))</f>
        <v>225</v>
      </c>
      <c r="H96" s="204"/>
      <c r="I96" s="204"/>
      <c r="J96" s="140" t="str" cm="1">
        <f t="array" ref="J96">IF(LEN($B96)=0,"",INDEX(table_options[Component Options],MATCH(1,(table_options[Sector]=$A96)*(table_options[Supply]=$C96)*(table_options[Component]=J$17)*(table_options[Default?]=TRUE),0)))</f>
        <v>None</v>
      </c>
      <c r="K96" s="148">
        <f>IF(J96="None",0,INDEX('Default Values'!$B$72:$B$85,MATCH('Historical Mix'!J$17,'Default Values'!$A$72:$A$85,0)))</f>
        <v>0</v>
      </c>
      <c r="L96" s="149" cm="1">
        <f t="array" ref="L96">IF(OR(J96="None",D96=0),0,INDEX('Default EI Values'!$F$2:$F$951,_xlfn.IFNA(MATCH(1,('Default EI Values'!$A$2:$A$951=$A96)*('Default EI Values'!$B$2:$B$951=$B96)*('Default EI Values'!$C$2:$C$951=SUBSTITUTE($C96,"*",""))*('Default EI Values'!$D$2:$D$951=J$17)*('Default EI Values'!$E$2:$E$951=J96),0),MATCH(1,('Default EI Values'!$A$2:$A$951=$A96)*('Default EI Values'!$B$2:$B$951="Any")*('Default EI Values'!$C$2:$C$951=$C96)*('Default EI Values'!$D$2:$D$951=J$17)*('Default EI Values'!$E$2:$E$951=J96),0))))</f>
        <v>0</v>
      </c>
      <c r="M96" s="204"/>
      <c r="N96" s="204"/>
      <c r="O96" s="140" t="str" cm="1">
        <f t="array" ref="O96">IF(LEN($B96)=0,"",INDEX(table_options[Component Options],MATCH(1,(table_options[Sector]=$A96)*(table_options[Supply]=$C96)*(table_options[Component]=O$17)*(table_options[Default?]=TRUE),0)))</f>
        <v>Ag Distribution</v>
      </c>
      <c r="P96" s="140" t="str">
        <f>IF(OR(LEN($C96)=0,O96&lt;&gt;"Urban Potable Distribution"),"",INDEX('Default Values'!$B$56:$B$65,MATCH('Historical Mix'!$B96,'Default Values'!$A$56:$A$65,0)))</f>
        <v/>
      </c>
      <c r="Q96" s="148">
        <f>IF(P96="None",0,INDEX('Default Values'!$B$72:$B$85,MATCH('Historical Mix'!O$17,'Default Values'!$A$72:$A$85,0)))</f>
        <v>0.95</v>
      </c>
      <c r="R96" s="149" cm="1">
        <f t="array" ref="R96">IF(OR(O96="None",D96=0),0,INDEX('Default EI Values'!$F$2:$F$951,_xlfn.IFNA(MATCH(1,('Default EI Values'!$A$2:$A$951=$A96)*('Default EI Values'!$B$2:$B$951=$B96)*('Default EI Values'!$C$2:$C$951=SUBSTITUTE($C96,"*",""))*('Default EI Values'!$D$2:$D$951=O$17)*('Default EI Values'!$E$2:$E$951=O96),0),_xlfn.IFNA(MATCH(1,('Default EI Values'!$A$2:$A$951=$A96)*('Default EI Values'!$B$2:$B$951="Any")*('Default EI Values'!$C$2:$C$951=$C96)*('Default EI Values'!$D$2:$D$951=O$17)*('Default EI Values'!$E$2:$E$951=O96),0),MATCH(1,('Default EI Values'!$B$2:$B$951="Any")*('Default EI Values'!$C$2:$C$951=$C96)*('Default EI Values'!$D$2:$D$951=O$17)*('Default EI Values'!$E$2:$E$951=$O96&amp;" - "&amp;$P96),0)))))</f>
        <v>487.63602149999997</v>
      </c>
      <c r="S96" s="204"/>
      <c r="T96" s="204"/>
      <c r="U96" s="140" t="str" cm="1">
        <f t="array" ref="U96">IF(LEN($B96)=0,"",INDEX(table_options[Component Options],MATCH(1,(table_options[Sector]=$A96)*(table_options[Supply]=$C96)*(table_options[Component]=U$17)*(table_options[Default?]=TRUE),0)))</f>
        <v>None</v>
      </c>
      <c r="V96" s="148">
        <f>IF(U96="None",0,INDEX('Default Values'!$B$72:$B$85,MATCH('Historical Mix'!U$17,'Default Values'!$A$72:$A$85,0)))</f>
        <v>0</v>
      </c>
      <c r="W96" s="149" cm="1">
        <f t="array" ref="W96">IF(OR(U96="None",D96=0),0,INDEX('Default EI Values'!$F$2:$F$951,_xlfn.IFNA(MATCH(1,('Default EI Values'!$A$2:$A$951=$A96)*('Default EI Values'!$B$2:$B$951=$B96)*('Default EI Values'!$C$2:$C$951=SUBSTITUTE($C96,"*",""))*('Default EI Values'!$D$2:$D$951=U$17)*('Default EI Values'!$E$2:$E$951=U96),0),MATCH(1,('Default EI Values'!$A$2:$A$951=$A96)*('Default EI Values'!$B$2:$B$951="Any")*('Default EI Values'!$C$2:$C$951=$C96)*('Default EI Values'!$D$2:$D$951=U$17)*('Default EI Values'!$E$2:$E$951=U96),0))))</f>
        <v>0</v>
      </c>
      <c r="X96" s="204"/>
      <c r="Y96" s="204"/>
      <c r="Z96" s="140" t="str" cm="1">
        <f t="array" ref="Z96">IF(LEN($B96)=0,"",INDEX(table_options[Component Options],MATCH(1,(table_options[Sector]=$A96)*(table_options[Supply]=$C96)*(table_options[Component]=Z$17)*(table_options[Default?]=TRUE),0)))</f>
        <v>None</v>
      </c>
      <c r="AA96" s="148">
        <f>IF(Z96="None",0,INDEX('Default Values'!$B$72:$B$85,MATCH('Historical Mix'!Z$17,'Default Values'!$A$72:$A$85,0)))</f>
        <v>0</v>
      </c>
      <c r="AB96" s="149" cm="1">
        <f t="array" ref="AB96">IF(OR(Z96="None",D96=0),0,INDEX('Default EI Values'!$F$2:$F$951,_xlfn.IFNA(MATCH(1,('Default EI Values'!$A$2:$A$951=$A96)*('Default EI Values'!$B$2:$B$951=$B96)*('Default EI Values'!$C$2:$C$951=SUBSTITUTE($C96,"*",""))*('Default EI Values'!$D$2:$D$951=Z$17)*('Default EI Values'!$E$2:$E$951=Z96),0),MATCH(1,('Default EI Values'!$A$2:$A$951=$A96)*('Default EI Values'!$B$2:$B$951="Any")*('Default EI Values'!$C$2:$C$951=$C96)*('Default EI Values'!$D$2:$D$951=Z$17)*('Default EI Values'!$E$2:$E$951=Z96),0))))</f>
        <v>0</v>
      </c>
      <c r="AC96" s="204"/>
      <c r="AD96" s="204"/>
    </row>
    <row r="97" spans="1:30" x14ac:dyDescent="0.25">
      <c r="A97" s="140" t="s">
        <v>11</v>
      </c>
      <c r="B97" s="140" t="s">
        <v>25</v>
      </c>
      <c r="C97" s="140" t="s">
        <v>190</v>
      </c>
      <c r="D97" s="147">
        <f t="shared" si="29"/>
        <v>0.23249731415157343</v>
      </c>
      <c r="E97" s="140" t="str" cm="1">
        <f t="array" ref="E97">IF(LEN($B97)=0,"",INDEX(table_options[Component Options],MATCH(1,(table_options[Sector]=$A97)*(table_options[Supply]=$C97)*(table_options[Component]=E$17)*(table_options[Default?]=TRUE),0)))</f>
        <v>State Water Project Conveyance</v>
      </c>
      <c r="F97" s="148">
        <f>IF(E97="None",0,INDEX('Default Values'!$B$72:$B$85,MATCH('Historical Mix'!$C97,'Default Values'!$A$72:$A$85,0)))</f>
        <v>0</v>
      </c>
      <c r="G97" s="149" cm="1">
        <f t="array" ref="G97">IF(OR(E97="None",D97=0),0,_xlfn.IFNA(INDEX('Default EI Values'!$F$2:$F$951,_xlfn.IFNA(MATCH(1,('Default EI Values'!$A$2:$A$951=$A97)*('Default EI Values'!$B$2:$B$951=$B97)*('Default EI Values'!$C$2:$C$951=SUBSTITUTE($C97,"*",""))*('Default EI Values'!$D$2:$D$951=E$17)*('Default EI Values'!$E$2:$E$951=E97),0),MATCH(1,('Default EI Values'!$A$2:$A$951=$A97)*('Default EI Values'!$B$2:$B$951="Any")*('Default EI Values'!$C$2:$C$951=$C97)*('Default EI Values'!$D$2:$D$951=E$17)*('Default EI Values'!$E$2:$E$951=E97),0))),0))</f>
        <v>3306.158611269826</v>
      </c>
      <c r="H97" s="205"/>
      <c r="I97" s="205"/>
      <c r="J97" s="140" t="str" cm="1">
        <f t="array" ref="J97">IF(LEN($B97)=0,"",INDEX(table_options[Component Options],MATCH(1,(table_options[Sector]=$A97)*(table_options[Supply]=$C97)*(table_options[Component]=J$17)*(table_options[Default?]=TRUE),0)))</f>
        <v>None</v>
      </c>
      <c r="K97" s="148">
        <f>IF(J97="None",0,INDEX('Default Values'!$B$72:$B$85,MATCH('Historical Mix'!J$17,'Default Values'!$A$72:$A$85,0)))</f>
        <v>0</v>
      </c>
      <c r="L97" s="149" cm="1">
        <f t="array" ref="L97">IF(OR(J97="None",D97=0),0,INDEX('Default EI Values'!$F$2:$F$951,_xlfn.IFNA(MATCH(1,('Default EI Values'!$A$2:$A$951=$A97)*('Default EI Values'!$B$2:$B$951=$B97)*('Default EI Values'!$C$2:$C$951=SUBSTITUTE($C97,"*",""))*('Default EI Values'!$D$2:$D$951=J$17)*('Default EI Values'!$E$2:$E$951=J97),0),MATCH(1,('Default EI Values'!$A$2:$A$951=$A97)*('Default EI Values'!$B$2:$B$951="Any")*('Default EI Values'!$C$2:$C$951=$C97)*('Default EI Values'!$D$2:$D$951=J$17)*('Default EI Values'!$E$2:$E$951=J97),0))))</f>
        <v>0</v>
      </c>
      <c r="M97" s="205"/>
      <c r="N97" s="205"/>
      <c r="O97" s="140" t="str" cm="1">
        <f t="array" ref="O97">IF(LEN($B97)=0,"",INDEX(table_options[Component Options],MATCH(1,(table_options[Sector]=$A97)*(table_options[Supply]=$C97)*(table_options[Component]=O$17)*(table_options[Default?]=TRUE),0)))</f>
        <v>Ag Distribution</v>
      </c>
      <c r="P97" s="140" t="str">
        <f>IF(OR(LEN($C97)=0,O97&lt;&gt;"Urban Potable Distribution"),"",INDEX('Default Values'!$B$56:$B$65,MATCH('Historical Mix'!$B97,'Default Values'!$A$56:$A$65,0)))</f>
        <v/>
      </c>
      <c r="Q97" s="148">
        <f>IF(P97="None",0,INDEX('Default Values'!$B$72:$B$85,MATCH('Historical Mix'!O$17,'Default Values'!$A$72:$A$85,0)))</f>
        <v>0.95</v>
      </c>
      <c r="R97" s="149" cm="1">
        <f t="array" ref="R97">IF(OR(O97="None",D97=0),0,INDEX('Default EI Values'!$F$2:$F$951,_xlfn.IFNA(MATCH(1,('Default EI Values'!$A$2:$A$951=$A97)*('Default EI Values'!$B$2:$B$951=$B97)*('Default EI Values'!$C$2:$C$951=SUBSTITUTE($C97,"*",""))*('Default EI Values'!$D$2:$D$951=O$17)*('Default EI Values'!$E$2:$E$951=O97),0),_xlfn.IFNA(MATCH(1,('Default EI Values'!$A$2:$A$951=$A97)*('Default EI Values'!$B$2:$B$951="Any")*('Default EI Values'!$C$2:$C$951=$C97)*('Default EI Values'!$D$2:$D$951=O$17)*('Default EI Values'!$E$2:$E$951=O97),0),MATCH(1,('Default EI Values'!$B$2:$B$951="Any")*('Default EI Values'!$C$2:$C$951=$C97)*('Default EI Values'!$D$2:$D$951=O$17)*('Default EI Values'!$E$2:$E$951=$O97&amp;" - "&amp;$P97),0)))))</f>
        <v>487.63602149999997</v>
      </c>
      <c r="S97" s="205"/>
      <c r="T97" s="205"/>
      <c r="U97" s="140" t="str" cm="1">
        <f t="array" ref="U97">IF(LEN($B97)=0,"",INDEX(table_options[Component Options],MATCH(1,(table_options[Sector]=$A97)*(table_options[Supply]=$C97)*(table_options[Component]=U$17)*(table_options[Default?]=TRUE),0)))</f>
        <v>None</v>
      </c>
      <c r="V97" s="148">
        <f>IF(U97="None",0,INDEX('Default Values'!$B$72:$B$85,MATCH('Historical Mix'!U$17,'Default Values'!$A$72:$A$85,0)))</f>
        <v>0</v>
      </c>
      <c r="W97" s="149" cm="1">
        <f t="array" ref="W97">IF(OR(U97="None",D97=0),0,INDEX('Default EI Values'!$F$2:$F$951,_xlfn.IFNA(MATCH(1,('Default EI Values'!$A$2:$A$951=$A97)*('Default EI Values'!$B$2:$B$951=$B97)*('Default EI Values'!$C$2:$C$951=SUBSTITUTE($C97,"*",""))*('Default EI Values'!$D$2:$D$951=U$17)*('Default EI Values'!$E$2:$E$951=U97),0),MATCH(1,('Default EI Values'!$A$2:$A$951=$A97)*('Default EI Values'!$B$2:$B$951="Any")*('Default EI Values'!$C$2:$C$951=$C97)*('Default EI Values'!$D$2:$D$951=U$17)*('Default EI Values'!$E$2:$E$951=U97),0))))</f>
        <v>0</v>
      </c>
      <c r="X97" s="205"/>
      <c r="Y97" s="205"/>
      <c r="Z97" s="140" t="str" cm="1">
        <f t="array" ref="Z97">IF(LEN($B97)=0,"",INDEX(table_options[Component Options],MATCH(1,(table_options[Sector]=$A97)*(table_options[Supply]=$C97)*(table_options[Component]=Z$17)*(table_options[Default?]=TRUE),0)))</f>
        <v>None</v>
      </c>
      <c r="AA97" s="148">
        <f>IF(Z97="None",0,INDEX('Default Values'!$B$72:$B$85,MATCH('Historical Mix'!Z$17,'Default Values'!$A$72:$A$85,0)))</f>
        <v>0</v>
      </c>
      <c r="AB97" s="149" cm="1">
        <f t="array" ref="AB97">IF(OR(Z97="None",D97=0),0,INDEX('Default EI Values'!$F$2:$F$951,_xlfn.IFNA(MATCH(1,('Default EI Values'!$A$2:$A$951=$A97)*('Default EI Values'!$B$2:$B$951=$B97)*('Default EI Values'!$C$2:$C$951=SUBSTITUTE($C97,"*",""))*('Default EI Values'!$D$2:$D$951=Z$17)*('Default EI Values'!$E$2:$E$951=Z97),0),MATCH(1,('Default EI Values'!$A$2:$A$951=$A97)*('Default EI Values'!$B$2:$B$951="Any")*('Default EI Values'!$C$2:$C$951=$C97)*('Default EI Values'!$D$2:$D$951=Z$17)*('Default EI Values'!$E$2:$E$951=Z97),0))))</f>
        <v>0</v>
      </c>
      <c r="AC97" s="205"/>
      <c r="AD97" s="205"/>
    </row>
    <row r="98" spans="1:30" x14ac:dyDescent="0.25">
      <c r="A98" s="140" t="s">
        <v>10</v>
      </c>
      <c r="B98" s="140" t="s">
        <v>22</v>
      </c>
      <c r="C98" s="140" t="s">
        <v>45</v>
      </c>
      <c r="D98" s="147">
        <f t="shared" ref="D98:D157" si="40">INDEX($A$2:$L$12,MATCH(B98,$A$2:$A$12,0),MATCH(C98,$A$2:$L$2,0))</f>
        <v>0</v>
      </c>
      <c r="E98" s="140" t="str" cm="1">
        <f t="array" ref="E98">IF(LEN($B98)=0,"",INDEX(table_options[Component Options],MATCH(1,(table_options[Sector]=$A98)*(table_options[Supply]=$C98)*(table_options[Component]=E$17)*(table_options[Default?]=TRUE),0)))</f>
        <v>Seawater Desalination Conveyance</v>
      </c>
      <c r="F98" s="148">
        <f>IF(E98="None",0,INDEX('Default Values'!$B$72:$B$85,MATCH('Historical Mix'!$C98,'Default Values'!$A$72:$A$85,0)))</f>
        <v>0.94</v>
      </c>
      <c r="G98" s="149" cm="1">
        <f t="array" ref="G98">IF(OR(E98="None",D98=0),0,_xlfn.IFNA(INDEX('Default EI Values'!$F$2:$F$951,_xlfn.IFNA(MATCH(1,('Default EI Values'!$A$2:$A$951=$A98)*('Default EI Values'!$B$2:$B$951=$B98)*('Default EI Values'!$C$2:$C$951=SUBSTITUTE($C98,"*",""))*('Default EI Values'!$D$2:$D$951=E$17)*('Default EI Values'!$E$2:$E$951=E98),0),MATCH(1,('Default EI Values'!$A$2:$A$951=$A98)*('Default EI Values'!$B$2:$B$951="Any")*('Default EI Values'!$C$2:$C$951=$C98)*('Default EI Values'!$D$2:$D$951=E$17)*('Default EI Values'!$E$2:$E$951=E98),0))),0))</f>
        <v>0</v>
      </c>
      <c r="H98" s="203">
        <f>SUMPRODUCT($D98:$D107,G98:G107)</f>
        <v>140.53606542920807</v>
      </c>
      <c r="I98" s="203">
        <f t="shared" ref="I98" si="41">SUMPRODUCT($D98:$D107,F98:F107,G98:G107)</f>
        <v>50.488252124202951</v>
      </c>
      <c r="J98" s="140" t="str" cm="1">
        <f t="array" ref="J98">IF(LEN($B98)=0,"",INDEX(table_options[Component Options],MATCH(1,(table_options[Sector]=$A98)*(table_options[Supply]=$C98)*(table_options[Component]=J$17)*(table_options[Default?]=TRUE),0)))</f>
        <v>Seawater Desalination Treatment</v>
      </c>
      <c r="K98" s="148">
        <f>IF(J98="None",0,INDEX('Default Values'!$B$72:$B$85,MATCH('Historical Mix'!J$17,'Default Values'!$A$72:$A$85,0)))</f>
        <v>0.94</v>
      </c>
      <c r="L98" s="149" cm="1">
        <f t="array" ref="L98">IF(OR(J98="None",D98=0),0,INDEX('Default EI Values'!$F$2:$F$951,_xlfn.IFNA(MATCH(1,('Default EI Values'!$A$2:$A$951=$A98)*('Default EI Values'!$B$2:$B$951=$B98)*('Default EI Values'!$C$2:$C$951=SUBSTITUTE($C98,"*",""))*('Default EI Values'!$D$2:$D$951=J$17)*('Default EI Values'!$E$2:$E$951=J98),0),MATCH(1,('Default EI Values'!$A$2:$A$951=$A98)*('Default EI Values'!$B$2:$B$951="Any")*('Default EI Values'!$C$2:$C$951=$C98)*('Default EI Values'!$D$2:$D$951=J$17)*('Default EI Values'!$E$2:$E$951=J98),0))))</f>
        <v>0</v>
      </c>
      <c r="M98" s="203">
        <f>SUMPRODUCT($D98:$D107,L98:L107)</f>
        <v>205.26794676906172</v>
      </c>
      <c r="N98" s="203">
        <f t="shared" ref="N98" si="42">SUMPRODUCT($D98:$D107,K98:K107,L98:L107)</f>
        <v>192.95186996291801</v>
      </c>
      <c r="O98" s="140" t="str" cm="1">
        <f t="array" ref="O98">IF(LEN($B98)=0,"",INDEX(table_options[Component Options],MATCH(1,(table_options[Sector]=$A98)*(table_options[Supply]=$C98)*(table_options[Component]=O$17)*(table_options[Default?]=TRUE),0)))</f>
        <v>Urban Potable Distribution</v>
      </c>
      <c r="P98" s="140" t="str">
        <f>IF(OR(LEN($C98)=0,O98&lt;&gt;"Urban Potable Distribution"),"",INDEX('Default Values'!$B$56:$B$65,MATCH('Historical Mix'!$B98,'Default Values'!$A$56:$A$65,0)))</f>
        <v>Flat</v>
      </c>
      <c r="Q98" s="148">
        <f>IF(P98="None",0,INDEX('Default Values'!$B$72:$B$85,MATCH('Historical Mix'!O$17,'Default Values'!$A$72:$A$85,0)))</f>
        <v>0.95</v>
      </c>
      <c r="R98" s="149" cm="1">
        <f t="array" ref="R98">IF(OR(O98="None",D98=0),0,INDEX('Default EI Values'!$F$2:$F$951,_xlfn.IFNA(MATCH(1,('Default EI Values'!$A$2:$A$951=$A98)*('Default EI Values'!$B$2:$B$951=$B98)*('Default EI Values'!$C$2:$C$951=SUBSTITUTE($C98,"*",""))*('Default EI Values'!$D$2:$D$951=O$17)*('Default EI Values'!$E$2:$E$951=O98),0),_xlfn.IFNA(MATCH(1,('Default EI Values'!$A$2:$A$951=$A98)*('Default EI Values'!$B$2:$B$951="Any")*('Default EI Values'!$C$2:$C$951=$C98)*('Default EI Values'!$D$2:$D$951=O$17)*('Default EI Values'!$E$2:$E$951=O98),0),MATCH(1,('Default EI Values'!$B$2:$B$951="Any")*('Default EI Values'!$C$2:$C$951=$C98)*('Default EI Values'!$D$2:$D$951=O$17)*('Default EI Values'!$E$2:$E$951=$O98&amp;" - "&amp;$P98),0)))))</f>
        <v>0</v>
      </c>
      <c r="S98" s="203">
        <f>SUMPRODUCT($D98:$D107,R98:R107)</f>
        <v>17.996923435607176</v>
      </c>
      <c r="T98" s="203">
        <f t="shared" ref="T98" si="43">SUMPRODUCT($D98:$D107,Q98:Q107,R98:R107)</f>
        <v>17.097077263826815</v>
      </c>
      <c r="U98" s="140" t="str" cm="1">
        <f t="array" ref="U98">IF(LEN($B98)=0,"",INDEX(table_options[Component Options],MATCH(1,(table_options[Sector]=$A98)*(table_options[Supply]=$C98)*(table_options[Component]=U$17)*(table_options[Default?]=TRUE),0)))</f>
        <v>Wastewater Collection</v>
      </c>
      <c r="V98" s="148">
        <f>IF(U98="None",0,INDEX('Default Values'!$B$72:$B$85,MATCH('Historical Mix'!U$17,'Default Values'!$A$72:$A$85,0)))</f>
        <v>0.97</v>
      </c>
      <c r="W98" s="149" cm="1">
        <f t="array" ref="W98">IF(OR(U98="None",D98=0),0,INDEX('Default EI Values'!$F$2:$F$951,_xlfn.IFNA(MATCH(1,('Default EI Values'!$A$2:$A$951=$A98)*('Default EI Values'!$B$2:$B$951=$B98)*('Default EI Values'!$C$2:$C$951=SUBSTITUTE($C98,"*",""))*('Default EI Values'!$D$2:$D$951=U$17)*('Default EI Values'!$E$2:$E$951=U98),0),MATCH(1,('Default EI Values'!$A$2:$A$951=$A98)*('Default EI Values'!$B$2:$B$951="Any")*('Default EI Values'!$C$2:$C$951=$C98)*('Default EI Values'!$D$2:$D$951=U$17)*('Default EI Values'!$E$2:$E$951=U98),0))))</f>
        <v>0</v>
      </c>
      <c r="X98" s="203">
        <f>SUMPRODUCT($D98:$D107,W98:W107)</f>
        <v>71.512069550128857</v>
      </c>
      <c r="Y98" s="203">
        <f t="shared" ref="Y98" si="44">SUMPRODUCT($D98:$D107,V98:V107,W98:W107)</f>
        <v>69.366707463624977</v>
      </c>
      <c r="Z98" s="140" t="str" cm="1">
        <f t="array" ref="Z98">IF(LEN($B98)=0,"",INDEX(table_options[Component Options],MATCH(1,(table_options[Sector]=$A98)*(table_options[Supply]=$C98)*(table_options[Component]=Z$17)*(table_options[Default?]=TRUE),0)))</f>
        <v xml:space="preserve">Wastewater Secondary Treatment </v>
      </c>
      <c r="AA98" s="148">
        <f>IF(Z98="None",0,INDEX('Default Values'!$B$72:$B$85,MATCH('Historical Mix'!Z$17,'Default Values'!$A$72:$A$85,0)))</f>
        <v>0.97</v>
      </c>
      <c r="AB98" s="149" cm="1">
        <f t="array" ref="AB98">IF(OR(Z98="None",D98=0),0,INDEX('Default EI Values'!$F$2:$F$951,_xlfn.IFNA(MATCH(1,('Default EI Values'!$A$2:$A$951=$A98)*('Default EI Values'!$B$2:$B$951=$B98)*('Default EI Values'!$C$2:$C$951=SUBSTITUTE($C98,"*",""))*('Default EI Values'!$D$2:$D$951=Z$17)*('Default EI Values'!$E$2:$E$951=Z98),0),MATCH(1,('Default EI Values'!$A$2:$A$951=$A98)*('Default EI Values'!$B$2:$B$951="Any")*('Default EI Values'!$C$2:$C$951=$C98)*('Default EI Values'!$D$2:$D$951=Z$17)*('Default EI Values'!$E$2:$E$951=Z98),0))))</f>
        <v>0</v>
      </c>
      <c r="AC98" s="203">
        <f>SUMPRODUCT($D98:$D107,AB98:AB107)</f>
        <v>654.01080463287383</v>
      </c>
      <c r="AD98" s="203">
        <f t="shared" ref="AD98" si="45">SUMPRODUCT($D98:$D107,AA98:AA107,AB98:AB107)</f>
        <v>634.39048049388759</v>
      </c>
    </row>
    <row r="99" spans="1:30" x14ac:dyDescent="0.25">
      <c r="A99" s="140" t="s">
        <v>10</v>
      </c>
      <c r="B99" s="140" t="s">
        <v>22</v>
      </c>
      <c r="C99" s="140" t="s">
        <v>51</v>
      </c>
      <c r="D99" s="147">
        <f t="shared" si="40"/>
        <v>0</v>
      </c>
      <c r="E99" s="140" t="str" cm="1">
        <f t="array" ref="E99">IF(LEN($B99)=0,"",INDEX(table_options[Component Options],MATCH(1,(table_options[Sector]=$A99)*(table_options[Supply]=$C99)*(table_options[Component]=E$17)*(table_options[Default?]=TRUE),0)))</f>
        <v>Groundwater pumping</v>
      </c>
      <c r="F99" s="148">
        <f>IF(E99="None",0,INDEX('Default Values'!$B$72:$B$85,MATCH('Historical Mix'!$C99,'Default Values'!$A$72:$A$85,0)))</f>
        <v>0.94</v>
      </c>
      <c r="G99" s="149" cm="1">
        <f t="array" ref="G99">IF(OR(E99="None",D99=0),0,_xlfn.IFNA(INDEX('Default EI Values'!$F$2:$F$951,_xlfn.IFNA(MATCH(1,('Default EI Values'!$A$2:$A$951=$A99)*('Default EI Values'!$B$2:$B$951=$B99)*('Default EI Values'!$C$2:$C$951=SUBSTITUTE($C99,"*",""))*('Default EI Values'!$D$2:$D$951=E$17)*('Default EI Values'!$E$2:$E$951=E99),0),MATCH(1,('Default EI Values'!$A$2:$A$951=$A99)*('Default EI Values'!$B$2:$B$951="Any")*('Default EI Values'!$C$2:$C$951=$C99)*('Default EI Values'!$D$2:$D$951=E$17)*('Default EI Values'!$E$2:$E$951=E99),0))),0))</f>
        <v>0</v>
      </c>
      <c r="H99" s="204"/>
      <c r="I99" s="204"/>
      <c r="J99" s="140" t="str" cm="1">
        <f t="array" ref="J99">IF(LEN($B99)=0,"",INDEX(table_options[Component Options],MATCH(1,(table_options[Sector]=$A99)*(table_options[Supply]=$C99)*(table_options[Component]=J$17)*(table_options[Default?]=TRUE),0)))</f>
        <v>Brackish Desalination Treatment</v>
      </c>
      <c r="K99" s="148">
        <f>IF(J99="None",0,INDEX('Default Values'!$B$72:$B$85,MATCH('Historical Mix'!J$17,'Default Values'!$A$72:$A$85,0)))</f>
        <v>0.94</v>
      </c>
      <c r="L99" s="149" cm="1">
        <f t="array" ref="L99">IF(OR(J99="None",D99=0),0,INDEX('Default EI Values'!$F$2:$F$951,_xlfn.IFNA(MATCH(1,('Default EI Values'!$A$2:$A$951=$A99)*('Default EI Values'!$B$2:$B$951=$B99)*('Default EI Values'!$C$2:$C$951=SUBSTITUTE($C99,"*",""))*('Default EI Values'!$D$2:$D$951=J$17)*('Default EI Values'!$E$2:$E$951=J99),0),MATCH(1,('Default EI Values'!$A$2:$A$951=$A99)*('Default EI Values'!$B$2:$B$951="Any")*('Default EI Values'!$C$2:$C$951=$C99)*('Default EI Values'!$D$2:$D$951=J$17)*('Default EI Values'!$E$2:$E$951=J99),0))))</f>
        <v>0</v>
      </c>
      <c r="M99" s="204"/>
      <c r="N99" s="204"/>
      <c r="O99" s="140" t="str" cm="1">
        <f t="array" ref="O99">IF(LEN($B99)=0,"",INDEX(table_options[Component Options],MATCH(1,(table_options[Sector]=$A99)*(table_options[Supply]=$C99)*(table_options[Component]=O$17)*(table_options[Default?]=TRUE),0)))</f>
        <v>Urban Potable Distribution</v>
      </c>
      <c r="P99" s="140" t="str">
        <f>IF(OR(LEN($C99)=0,O99&lt;&gt;"Urban Potable Distribution"),"",INDEX('Default Values'!$B$56:$B$65,MATCH('Historical Mix'!$B99,'Default Values'!$A$56:$A$65,0)))</f>
        <v>Flat</v>
      </c>
      <c r="Q99" s="148">
        <f>IF(P99="None",0,INDEX('Default Values'!$B$72:$B$85,MATCH('Historical Mix'!O$17,'Default Values'!$A$72:$A$85,0)))</f>
        <v>0.95</v>
      </c>
      <c r="R99" s="149" cm="1">
        <f t="array" ref="R99">IF(OR(O99="None",D99=0),0,INDEX('Default EI Values'!$F$2:$F$951,_xlfn.IFNA(MATCH(1,('Default EI Values'!$A$2:$A$951=$A99)*('Default EI Values'!$B$2:$B$951=$B99)*('Default EI Values'!$C$2:$C$951=SUBSTITUTE($C99,"*",""))*('Default EI Values'!$D$2:$D$951=O$17)*('Default EI Values'!$E$2:$E$951=O99),0),_xlfn.IFNA(MATCH(1,('Default EI Values'!$A$2:$A$951=$A99)*('Default EI Values'!$B$2:$B$951="Any")*('Default EI Values'!$C$2:$C$951=$C99)*('Default EI Values'!$D$2:$D$951=O$17)*('Default EI Values'!$E$2:$E$951=O99),0),MATCH(1,('Default EI Values'!$B$2:$B$951="Any")*('Default EI Values'!$C$2:$C$951=$C99)*('Default EI Values'!$D$2:$D$951=O$17)*('Default EI Values'!$E$2:$E$951=$O99&amp;" - "&amp;$P99),0)))))</f>
        <v>0</v>
      </c>
      <c r="S99" s="204"/>
      <c r="T99" s="204"/>
      <c r="U99" s="140" t="str" cm="1">
        <f t="array" ref="U99">IF(LEN($B99)=0,"",INDEX(table_options[Component Options],MATCH(1,(table_options[Sector]=$A99)*(table_options[Supply]=$C99)*(table_options[Component]=U$17)*(table_options[Default?]=TRUE),0)))</f>
        <v>Wastewater Collection</v>
      </c>
      <c r="V99" s="148">
        <f>IF(U99="None",0,INDEX('Default Values'!$B$72:$B$85,MATCH('Historical Mix'!U$17,'Default Values'!$A$72:$A$85,0)))</f>
        <v>0.97</v>
      </c>
      <c r="W99" s="149" cm="1">
        <f t="array" ref="W99">IF(OR(U99="None",D99=0),0,INDEX('Default EI Values'!$F$2:$F$951,_xlfn.IFNA(MATCH(1,('Default EI Values'!$A$2:$A$951=$A99)*('Default EI Values'!$B$2:$B$951=$B99)*('Default EI Values'!$C$2:$C$951=SUBSTITUTE($C99,"*",""))*('Default EI Values'!$D$2:$D$951=U$17)*('Default EI Values'!$E$2:$E$951=U99),0),MATCH(1,('Default EI Values'!$A$2:$A$951=$A99)*('Default EI Values'!$B$2:$B$951="Any")*('Default EI Values'!$C$2:$C$951=$C99)*('Default EI Values'!$D$2:$D$951=U$17)*('Default EI Values'!$E$2:$E$951=U99),0))))</f>
        <v>0</v>
      </c>
      <c r="X99" s="204"/>
      <c r="Y99" s="204"/>
      <c r="Z99" s="140" t="str" cm="1">
        <f t="array" ref="Z99">IF(LEN($B99)=0,"",INDEX(table_options[Component Options],MATCH(1,(table_options[Sector]=$A99)*(table_options[Supply]=$C99)*(table_options[Component]=Z$17)*(table_options[Default?]=TRUE),0)))</f>
        <v xml:space="preserve">Wastewater Secondary Treatment </v>
      </c>
      <c r="AA99" s="148">
        <f>IF(Z99="None",0,INDEX('Default Values'!$B$72:$B$85,MATCH('Historical Mix'!Z$17,'Default Values'!$A$72:$A$85,0)))</f>
        <v>0.97</v>
      </c>
      <c r="AB99" s="149" cm="1">
        <f t="array" ref="AB99">IF(OR(Z99="None",D99=0),0,INDEX('Default EI Values'!$F$2:$F$951,_xlfn.IFNA(MATCH(1,('Default EI Values'!$A$2:$A$951=$A99)*('Default EI Values'!$B$2:$B$951=$B99)*('Default EI Values'!$C$2:$C$951=SUBSTITUTE($C99,"*",""))*('Default EI Values'!$D$2:$D$951=Z$17)*('Default EI Values'!$E$2:$E$951=Z99),0),MATCH(1,('Default EI Values'!$A$2:$A$951=$A99)*('Default EI Values'!$B$2:$B$951="Any")*('Default EI Values'!$C$2:$C$951=$C99)*('Default EI Values'!$D$2:$D$951=Z$17)*('Default EI Values'!$E$2:$E$951=Z99),0))))</f>
        <v>0</v>
      </c>
      <c r="AC99" s="204"/>
      <c r="AD99" s="204"/>
    </row>
    <row r="100" spans="1:30" x14ac:dyDescent="0.25">
      <c r="A100" s="140" t="s">
        <v>10</v>
      </c>
      <c r="B100" s="140" t="s">
        <v>22</v>
      </c>
      <c r="C100" s="140" t="s">
        <v>88</v>
      </c>
      <c r="D100" s="147">
        <f t="shared" si="40"/>
        <v>0</v>
      </c>
      <c r="E100" s="140" t="str" cm="1">
        <f t="array" ref="E100">IF(LEN($B100)=0,"",INDEX(table_options[Component Options],MATCH(1,(table_options[Sector]=$A100)*(table_options[Supply]=$C100)*(table_options[Component]=E$17)*(table_options[Default?]=TRUE),0)))</f>
        <v>Recycled Water (Non-Potable) Conveyance</v>
      </c>
      <c r="F100" s="148">
        <f>IF(E100="None",0,INDEX('Default Values'!$B$72:$B$85,MATCH('Historical Mix'!$C100,'Default Values'!$A$72:$A$85,0)))</f>
        <v>0.97</v>
      </c>
      <c r="G100" s="149" cm="1">
        <f t="array" ref="G100">IF(OR(E100="None",D100=0),0,_xlfn.IFNA(INDEX('Default EI Values'!$F$2:$F$951,_xlfn.IFNA(MATCH(1,('Default EI Values'!$A$2:$A$951=$A100)*('Default EI Values'!$B$2:$B$951=$B100)*('Default EI Values'!$C$2:$C$951=SUBSTITUTE($C100,"*",""))*('Default EI Values'!$D$2:$D$951=E$17)*('Default EI Values'!$E$2:$E$951=E100),0),MATCH(1,('Default EI Values'!$A$2:$A$951=$A100)*('Default EI Values'!$B$2:$B$951="Any")*('Default EI Values'!$C$2:$C$951=$C100)*('Default EI Values'!$D$2:$D$951=E$17)*('Default EI Values'!$E$2:$E$951=E100),0))),0))</f>
        <v>0</v>
      </c>
      <c r="H100" s="204"/>
      <c r="I100" s="204"/>
      <c r="J100" s="140" t="str" cm="1">
        <f t="array" ref="J100">IF(LEN($B100)=0,"",INDEX(table_options[Component Options],MATCH(1,(table_options[Sector]=$A100)*(table_options[Supply]=$C100)*(table_options[Component]=J$17)*(table_options[Default?]=TRUE),0)))</f>
        <v>Recycled Water (Non-potable) Treatment</v>
      </c>
      <c r="K100" s="148">
        <f>IF(J100="None",0,INDEX('Default Values'!$B$72:$B$85,MATCH('Historical Mix'!J$17,'Default Values'!$A$72:$A$85,0)))</f>
        <v>0.94</v>
      </c>
      <c r="L100" s="149" cm="1">
        <f t="array" ref="L100">IF(OR(J100="None",D100=0),0,INDEX('Default EI Values'!$F$2:$F$951,_xlfn.IFNA(MATCH(1,('Default EI Values'!$A$2:$A$951=$A100)*('Default EI Values'!$B$2:$B$951=$B100)*('Default EI Values'!$C$2:$C$951=SUBSTITUTE($C100,"*",""))*('Default EI Values'!$D$2:$D$951=J$17)*('Default EI Values'!$E$2:$E$951=J100),0),MATCH(1,('Default EI Values'!$A$2:$A$951=$A100)*('Default EI Values'!$B$2:$B$951="Any")*('Default EI Values'!$C$2:$C$951=$C100)*('Default EI Values'!$D$2:$D$951=J$17)*('Default EI Values'!$E$2:$E$951=J100),0))))</f>
        <v>0</v>
      </c>
      <c r="M100" s="204"/>
      <c r="N100" s="204"/>
      <c r="O100" s="140" t="str" cm="1">
        <f t="array" ref="O100">IF(LEN($B100)=0,"",INDEX(table_options[Component Options],MATCH(1,(table_options[Sector]=$A100)*(table_options[Supply]=$C100)*(table_options[Component]=O$17)*(table_options[Default?]=TRUE),0)))</f>
        <v>Recycled Water (Non-Potable) Distribution</v>
      </c>
      <c r="P100" s="140" t="str">
        <f>IF(OR(LEN($C100)=0,O100&lt;&gt;"Urban Potable Distribution"),"",INDEX('Default Values'!$B$56:$B$65,MATCH('Historical Mix'!$B100,'Default Values'!$A$56:$A$65,0)))</f>
        <v/>
      </c>
      <c r="Q100" s="148">
        <f>IF(P100="None",0,INDEX('Default Values'!$B$72:$B$85,MATCH('Historical Mix'!O$17,'Default Values'!$A$72:$A$85,0)))</f>
        <v>0.95</v>
      </c>
      <c r="R100" s="149" cm="1">
        <f t="array" ref="R100">IF(OR(O100="None",D100=0),0,INDEX('Default EI Values'!$F$2:$F$951,_xlfn.IFNA(MATCH(1,('Default EI Values'!$A$2:$A$951=$A100)*('Default EI Values'!$B$2:$B$951=$B100)*('Default EI Values'!$C$2:$C$951=SUBSTITUTE($C100,"*",""))*('Default EI Values'!$D$2:$D$951=O$17)*('Default EI Values'!$E$2:$E$951=O100),0),_xlfn.IFNA(MATCH(1,('Default EI Values'!$A$2:$A$951=$A100)*('Default EI Values'!$B$2:$B$951="Any")*('Default EI Values'!$C$2:$C$951=$C100)*('Default EI Values'!$D$2:$D$951=O$17)*('Default EI Values'!$E$2:$E$951=O100),0),MATCH(1,('Default EI Values'!$B$2:$B$951="Any")*('Default EI Values'!$C$2:$C$951=$C100)*('Default EI Values'!$D$2:$D$951=O$17)*('Default EI Values'!$E$2:$E$951=$O100&amp;" - "&amp;$P100),0)))))</f>
        <v>0</v>
      </c>
      <c r="S100" s="204"/>
      <c r="T100" s="204"/>
      <c r="U100" s="140" t="str" cm="1">
        <f t="array" ref="U100">IF(LEN($B100)=0,"",INDEX(table_options[Component Options],MATCH(1,(table_options[Sector]=$A100)*(table_options[Supply]=$C100)*(table_options[Component]=U$17)*(table_options[Default?]=TRUE),0)))</f>
        <v>Wastewater Collection</v>
      </c>
      <c r="V100" s="148">
        <f>IF(U100="None",0,INDEX('Default Values'!$B$72:$B$85,MATCH('Historical Mix'!U$17,'Default Values'!$A$72:$A$85,0)))</f>
        <v>0.97</v>
      </c>
      <c r="W100" s="149" cm="1">
        <f t="array" ref="W100">IF(OR(U100="None",D100=0),0,INDEX('Default EI Values'!$F$2:$F$951,_xlfn.IFNA(MATCH(1,('Default EI Values'!$A$2:$A$951=$A100)*('Default EI Values'!$B$2:$B$951=$B100)*('Default EI Values'!$C$2:$C$951=SUBSTITUTE($C100,"*",""))*('Default EI Values'!$D$2:$D$951=U$17)*('Default EI Values'!$E$2:$E$951=U100),0),MATCH(1,('Default EI Values'!$A$2:$A$951=$A100)*('Default EI Values'!$B$2:$B$951="Any")*('Default EI Values'!$C$2:$C$951=$C100)*('Default EI Values'!$D$2:$D$951=U$17)*('Default EI Values'!$E$2:$E$951=U100),0))))</f>
        <v>0</v>
      </c>
      <c r="X100" s="204"/>
      <c r="Y100" s="204"/>
      <c r="Z100" s="140" t="str" cm="1">
        <f t="array" ref="Z100">IF(LEN($B100)=0,"",INDEX(table_options[Component Options],MATCH(1,(table_options[Sector]=$A100)*(table_options[Supply]=$C100)*(table_options[Component]=Z$17)*(table_options[Default?]=TRUE),0)))</f>
        <v xml:space="preserve">Wastewater Secondary Treatment </v>
      </c>
      <c r="AA100" s="148">
        <f>IF(Z100="None",0,INDEX('Default Values'!$B$72:$B$85,MATCH('Historical Mix'!Z$17,'Default Values'!$A$72:$A$85,0)))</f>
        <v>0.97</v>
      </c>
      <c r="AB100" s="149" cm="1">
        <f t="array" ref="AB100">IF(OR(Z100="None",D100=0),0,INDEX('Default EI Values'!$F$2:$F$951,_xlfn.IFNA(MATCH(1,('Default EI Values'!$A$2:$A$951=$A100)*('Default EI Values'!$B$2:$B$951=$B100)*('Default EI Values'!$C$2:$C$951=SUBSTITUTE($C100,"*",""))*('Default EI Values'!$D$2:$D$951=Z$17)*('Default EI Values'!$E$2:$E$951=Z100),0),MATCH(1,('Default EI Values'!$A$2:$A$951=$A100)*('Default EI Values'!$B$2:$B$951="Any")*('Default EI Values'!$C$2:$C$951=$C100)*('Default EI Values'!$D$2:$D$951=Z$17)*('Default EI Values'!$E$2:$E$951=Z100),0))))</f>
        <v>0</v>
      </c>
      <c r="AC100" s="204"/>
      <c r="AD100" s="204"/>
    </row>
    <row r="101" spans="1:30" x14ac:dyDescent="0.25">
      <c r="A101" s="140" t="s">
        <v>10</v>
      </c>
      <c r="B101" s="140" t="s">
        <v>22</v>
      </c>
      <c r="C101" s="140" t="s">
        <v>89</v>
      </c>
      <c r="D101" s="147">
        <f t="shared" si="40"/>
        <v>0</v>
      </c>
      <c r="E101" s="140" t="str" cm="1">
        <f t="array" ref="E101">IF(LEN($B101)=0,"",INDEX(table_options[Component Options],MATCH(1,(table_options[Sector]=$A101)*(table_options[Supply]=$C101)*(table_options[Component]=E$17)*(table_options[Default?]=TRUE),0)))</f>
        <v>Groundwater pumping</v>
      </c>
      <c r="F101" s="148">
        <f>IF(E101="None",0,INDEX('Default Values'!$B$72:$B$85,MATCH('Historical Mix'!$C101,'Default Values'!$A$72:$A$85,0)))</f>
        <v>0.97</v>
      </c>
      <c r="G101" s="149" cm="1">
        <f t="array" ref="G101">IF(OR(E101="None",D101=0),0,_xlfn.IFNA(INDEX('Default EI Values'!$F$2:$F$951,_xlfn.IFNA(MATCH(1,('Default EI Values'!$A$2:$A$951=$A101)*('Default EI Values'!$B$2:$B$951=$B101)*('Default EI Values'!$C$2:$C$951=SUBSTITUTE($C101,"*",""))*('Default EI Values'!$D$2:$D$951=E$17)*('Default EI Values'!$E$2:$E$951=E101),0),MATCH(1,('Default EI Values'!$A$2:$A$951=$A101)*('Default EI Values'!$B$2:$B$951="Any")*('Default EI Values'!$C$2:$C$951=$C101)*('Default EI Values'!$D$2:$D$951=E$17)*('Default EI Values'!$E$2:$E$951=E101),0))),0))</f>
        <v>0</v>
      </c>
      <c r="H101" s="204"/>
      <c r="I101" s="204"/>
      <c r="J101" s="140" t="str" cm="1">
        <f t="array" ref="J101">IF(LEN($B101)=0,"",INDEX(table_options[Component Options],MATCH(1,(table_options[Sector]=$A101)*(table_options[Supply]=$C101)*(table_options[Component]=J$17)*(table_options[Default?]=TRUE),0)))</f>
        <v>Recycled Water (Potable) Treatment</v>
      </c>
      <c r="K101" s="148">
        <f>IF(J101="None",0,INDEX('Default Values'!$B$72:$B$85,MATCH('Historical Mix'!J$17,'Default Values'!$A$72:$A$85,0)))</f>
        <v>0.94</v>
      </c>
      <c r="L101" s="149" cm="1">
        <f t="array" ref="L101">IF(OR(J101="None",D101=0),0,INDEX('Default EI Values'!$F$2:$F$951,_xlfn.IFNA(MATCH(1,('Default EI Values'!$A$2:$A$951=$A101)*('Default EI Values'!$B$2:$B$951=$B101)*('Default EI Values'!$C$2:$C$951=SUBSTITUTE($C101,"*",""))*('Default EI Values'!$D$2:$D$951=J$17)*('Default EI Values'!$E$2:$E$951=J101),0),MATCH(1,('Default EI Values'!$A$2:$A$951=$A101)*('Default EI Values'!$B$2:$B$951="Any")*('Default EI Values'!$C$2:$C$951=$C101)*('Default EI Values'!$D$2:$D$951=J$17)*('Default EI Values'!$E$2:$E$951=J101),0))))</f>
        <v>0</v>
      </c>
      <c r="M101" s="204"/>
      <c r="N101" s="204"/>
      <c r="O101" s="140" t="str" cm="1">
        <f t="array" ref="O101">IF(LEN($B101)=0,"",INDEX(table_options[Component Options],MATCH(1,(table_options[Sector]=$A101)*(table_options[Supply]=$C101)*(table_options[Component]=O$17)*(table_options[Default?]=TRUE),0)))</f>
        <v>Urban Potable Distribution</v>
      </c>
      <c r="P101" s="140" t="str">
        <f>IF(OR(LEN($C101)=0,O101&lt;&gt;"Urban Potable Distribution"),"",INDEX('Default Values'!$B$56:$B$65,MATCH('Historical Mix'!$B101,'Default Values'!$A$56:$A$65,0)))</f>
        <v>Flat</v>
      </c>
      <c r="Q101" s="148">
        <f>IF(P101="None",0,INDEX('Default Values'!$B$72:$B$85,MATCH('Historical Mix'!O$17,'Default Values'!$A$72:$A$85,0)))</f>
        <v>0.95</v>
      </c>
      <c r="R101" s="149" cm="1">
        <f t="array" ref="R101">IF(OR(O101="None",D101=0),0,INDEX('Default EI Values'!$F$2:$F$951,_xlfn.IFNA(MATCH(1,('Default EI Values'!$A$2:$A$951=$A101)*('Default EI Values'!$B$2:$B$951=$B101)*('Default EI Values'!$C$2:$C$951=SUBSTITUTE($C101,"*",""))*('Default EI Values'!$D$2:$D$951=O$17)*('Default EI Values'!$E$2:$E$951=O101),0),_xlfn.IFNA(MATCH(1,('Default EI Values'!$A$2:$A$951=$A101)*('Default EI Values'!$B$2:$B$951="Any")*('Default EI Values'!$C$2:$C$951=$C101)*('Default EI Values'!$D$2:$D$951=O$17)*('Default EI Values'!$E$2:$E$951=O101),0),MATCH(1,('Default EI Values'!$B$2:$B$951="Any")*('Default EI Values'!$C$2:$C$951=$C101)*('Default EI Values'!$D$2:$D$951=O$17)*('Default EI Values'!$E$2:$E$951=$O101&amp;" - "&amp;$P101),0)))))</f>
        <v>0</v>
      </c>
      <c r="S101" s="204"/>
      <c r="T101" s="204"/>
      <c r="U101" s="140" t="str" cm="1">
        <f t="array" ref="U101">IF(LEN($B101)=0,"",INDEX(table_options[Component Options],MATCH(1,(table_options[Sector]=$A101)*(table_options[Supply]=$C101)*(table_options[Component]=U$17)*(table_options[Default?]=TRUE),0)))</f>
        <v>Wastewater Collection</v>
      </c>
      <c r="V101" s="148">
        <f>IF(U101="None",0,INDEX('Default Values'!$B$72:$B$85,MATCH('Historical Mix'!U$17,'Default Values'!$A$72:$A$85,0)))</f>
        <v>0.97</v>
      </c>
      <c r="W101" s="149" cm="1">
        <f t="array" ref="W101">IF(OR(U101="None",D101=0),0,INDEX('Default EI Values'!$F$2:$F$951,_xlfn.IFNA(MATCH(1,('Default EI Values'!$A$2:$A$951=$A101)*('Default EI Values'!$B$2:$B$951=$B101)*('Default EI Values'!$C$2:$C$951=SUBSTITUTE($C101,"*",""))*('Default EI Values'!$D$2:$D$951=U$17)*('Default EI Values'!$E$2:$E$951=U101),0),MATCH(1,('Default EI Values'!$A$2:$A$951=$A101)*('Default EI Values'!$B$2:$B$951="Any")*('Default EI Values'!$C$2:$C$951=$C101)*('Default EI Values'!$D$2:$D$951=U$17)*('Default EI Values'!$E$2:$E$951=U101),0))))</f>
        <v>0</v>
      </c>
      <c r="X101" s="204"/>
      <c r="Y101" s="204"/>
      <c r="Z101" s="140" t="str" cm="1">
        <f t="array" ref="Z101">IF(LEN($B101)=0,"",INDEX(table_options[Component Options],MATCH(1,(table_options[Sector]=$A101)*(table_options[Supply]=$C101)*(table_options[Component]=Z$17)*(table_options[Default?]=TRUE),0)))</f>
        <v xml:space="preserve">Wastewater Secondary Treatment </v>
      </c>
      <c r="AA101" s="148">
        <f>IF(Z101="None",0,INDEX('Default Values'!$B$72:$B$85,MATCH('Historical Mix'!Z$17,'Default Values'!$A$72:$A$85,0)))</f>
        <v>0.97</v>
      </c>
      <c r="AB101" s="149" cm="1">
        <f t="array" ref="AB101">IF(OR(Z101="None",D101=0),0,INDEX('Default EI Values'!$F$2:$F$951,_xlfn.IFNA(MATCH(1,('Default EI Values'!$A$2:$A$951=$A101)*('Default EI Values'!$B$2:$B$951=$B101)*('Default EI Values'!$C$2:$C$951=SUBSTITUTE($C101,"*",""))*('Default EI Values'!$D$2:$D$951=Z$17)*('Default EI Values'!$E$2:$E$951=Z101),0),MATCH(1,('Default EI Values'!$A$2:$A$951=$A101)*('Default EI Values'!$B$2:$B$951="Any")*('Default EI Values'!$C$2:$C$951=$C101)*('Default EI Values'!$D$2:$D$951=Z$17)*('Default EI Values'!$E$2:$E$951=Z101),0))))</f>
        <v>0</v>
      </c>
      <c r="AC101" s="204"/>
      <c r="AD101" s="204"/>
    </row>
    <row r="102" spans="1:30" x14ac:dyDescent="0.25">
      <c r="A102" s="140" t="s">
        <v>10</v>
      </c>
      <c r="B102" s="140" t="s">
        <v>22</v>
      </c>
      <c r="C102" s="140" t="s">
        <v>36</v>
      </c>
      <c r="D102" s="147">
        <f t="shared" si="40"/>
        <v>0.21613613127934989</v>
      </c>
      <c r="E102" s="140" t="str" cm="1">
        <f t="array" ref="E102">IF(LEN($B102)=0,"",INDEX(table_options[Component Options],MATCH(1,(table_options[Sector]=$A102)*(table_options[Supply]=$C102)*(table_options[Component]=E$17)*(table_options[Default?]=TRUE),0)))</f>
        <v>Groundwater pumping</v>
      </c>
      <c r="F102" s="148">
        <f>IF(E102="None",0,INDEX('Default Values'!$B$72:$B$85,MATCH('Historical Mix'!$C102,'Default Values'!$A$72:$A$85,0)))</f>
        <v>0.59</v>
      </c>
      <c r="G102" s="149" cm="1">
        <f t="array" ref="G102">IF(OR(E102="None",D102=0),0,_xlfn.IFNA(INDEX('Default EI Values'!$F$2:$F$951,_xlfn.IFNA(MATCH(1,('Default EI Values'!$A$2:$A$951=$A102)*('Default EI Values'!$B$2:$B$951=$B102)*('Default EI Values'!$C$2:$C$951=SUBSTITUTE($C102,"*",""))*('Default EI Values'!$D$2:$D$951=E$17)*('Default EI Values'!$E$2:$E$951=E102),0),MATCH(1,('Default EI Values'!$A$2:$A$951=$A102)*('Default EI Values'!$B$2:$B$951="Any")*('Default EI Values'!$C$2:$C$951=$C102)*('Default EI Values'!$D$2:$D$951=E$17)*('Default EI Values'!$E$2:$E$951=E102),0))),0))</f>
        <v>293.61074933333333</v>
      </c>
      <c r="H102" s="204"/>
      <c r="I102" s="204"/>
      <c r="J102" s="140" t="str" cm="1">
        <f t="array" ref="J102">IF(LEN($B102)=0,"",INDEX(table_options[Component Options],MATCH(1,(table_options[Sector]=$A102)*(table_options[Supply]=$C102)*(table_options[Component]=J$17)*(table_options[Default?]=TRUE),0)))</f>
        <v>Conventional Drinking Water Treatment</v>
      </c>
      <c r="K102" s="148">
        <f>IF(J102="None",0,INDEX('Default Values'!$B$72:$B$85,MATCH('Historical Mix'!J$17,'Default Values'!$A$72:$A$85,0)))</f>
        <v>0.94</v>
      </c>
      <c r="L102" s="149" cm="1">
        <f t="array" ref="L102">IF(OR(J102="None",D102=0),0,INDEX('Default EI Values'!$F$2:$F$951,_xlfn.IFNA(MATCH(1,('Default EI Values'!$A$2:$A$951=$A102)*('Default EI Values'!$B$2:$B$951=$B102)*('Default EI Values'!$C$2:$C$951=SUBSTITUTE($C102,"*",""))*('Default EI Values'!$D$2:$D$951=J$17)*('Default EI Values'!$E$2:$E$951=J102),0),MATCH(1,('Default EI Values'!$A$2:$A$951=$A102)*('Default EI Values'!$B$2:$B$951="Any")*('Default EI Values'!$C$2:$C$951=$C102)*('Default EI Values'!$D$2:$D$951=J$17)*('Default EI Values'!$E$2:$E$951=J102),0))))</f>
        <v>205.30303721428572</v>
      </c>
      <c r="M102" s="204"/>
      <c r="N102" s="204"/>
      <c r="O102" s="140" t="str" cm="1">
        <f t="array" ref="O102">IF(LEN($B102)=0,"",INDEX(table_options[Component Options],MATCH(1,(table_options[Sector]=$A102)*(table_options[Supply]=$C102)*(table_options[Component]=O$17)*(table_options[Default?]=TRUE),0)))</f>
        <v>Urban Potable Distribution</v>
      </c>
      <c r="P102" s="140" t="str">
        <f>IF(OR(LEN($C102)=0,O102&lt;&gt;"Urban Potable Distribution"),"",INDEX('Default Values'!$B$56:$B$65,MATCH('Historical Mix'!$B102,'Default Values'!$A$56:$A$65,0)))</f>
        <v>Flat</v>
      </c>
      <c r="Q102" s="148">
        <f>IF(P102="None",0,INDEX('Default Values'!$B$72:$B$85,MATCH('Historical Mix'!O$17,'Default Values'!$A$72:$A$85,0)))</f>
        <v>0.95</v>
      </c>
      <c r="R102" s="149" cm="1">
        <f t="array" ref="R102">IF(OR(O102="None",D102=0),0,INDEX('Default EI Values'!$F$2:$F$951,_xlfn.IFNA(MATCH(1,('Default EI Values'!$A$2:$A$951=$A102)*('Default EI Values'!$B$2:$B$951=$B102)*('Default EI Values'!$C$2:$C$951=SUBSTITUTE($C102,"*",""))*('Default EI Values'!$D$2:$D$951=O$17)*('Default EI Values'!$E$2:$E$951=O102),0),_xlfn.IFNA(MATCH(1,('Default EI Values'!$A$2:$A$951=$A102)*('Default EI Values'!$B$2:$B$951="Any")*('Default EI Values'!$C$2:$C$951=$C102)*('Default EI Values'!$D$2:$D$951=O$17)*('Default EI Values'!$E$2:$E$951=O102),0),MATCH(1,('Default EI Values'!$B$2:$B$951="Any")*('Default EI Values'!$C$2:$C$951=$C102)*('Default EI Values'!$D$2:$D$951=O$17)*('Default EI Values'!$E$2:$E$951=$O102&amp;" - "&amp;$P102),0)))))</f>
        <v>18</v>
      </c>
      <c r="S102" s="204"/>
      <c r="T102" s="204"/>
      <c r="U102" s="140" t="str" cm="1">
        <f t="array" ref="U102">IF(LEN($B102)=0,"",INDEX(table_options[Component Options],MATCH(1,(table_options[Sector]=$A102)*(table_options[Supply]=$C102)*(table_options[Component]=U$17)*(table_options[Default?]=TRUE),0)))</f>
        <v>Wastewater Collection</v>
      </c>
      <c r="V102" s="148">
        <f>IF(U102="None",0,INDEX('Default Values'!$B$72:$B$85,MATCH('Historical Mix'!U$17,'Default Values'!$A$72:$A$85,0)))</f>
        <v>0.97</v>
      </c>
      <c r="W102" s="149" cm="1">
        <f t="array" ref="W102">IF(OR(U102="None",D102=0),0,INDEX('Default EI Values'!$F$2:$F$951,_xlfn.IFNA(MATCH(1,('Default EI Values'!$A$2:$A$951=$A102)*('Default EI Values'!$B$2:$B$951=$B102)*('Default EI Values'!$C$2:$C$951=SUBSTITUTE($C102,"*",""))*('Default EI Values'!$D$2:$D$951=U$17)*('Default EI Values'!$E$2:$E$951=U102),0),MATCH(1,('Default EI Values'!$A$2:$A$951=$A102)*('Default EI Values'!$B$2:$B$951="Any")*('Default EI Values'!$C$2:$C$951=$C102)*('Default EI Values'!$D$2:$D$951=U$17)*('Default EI Values'!$E$2:$E$951=U102),0))))</f>
        <v>71.524294499999996</v>
      </c>
      <c r="X102" s="204"/>
      <c r="Y102" s="204"/>
      <c r="Z102" s="140" t="str" cm="1">
        <f t="array" ref="Z102">IF(LEN($B102)=0,"",INDEX(table_options[Component Options],MATCH(1,(table_options[Sector]=$A102)*(table_options[Supply]=$C102)*(table_options[Component]=Z$17)*(table_options[Default?]=TRUE),0)))</f>
        <v xml:space="preserve">Wastewater Secondary Treatment </v>
      </c>
      <c r="AA102" s="148">
        <f>IF(Z102="None",0,INDEX('Default Values'!$B$72:$B$85,MATCH('Historical Mix'!Z$17,'Default Values'!$A$72:$A$85,0)))</f>
        <v>0.97</v>
      </c>
      <c r="AB102" s="149" cm="1">
        <f t="array" ref="AB102">IF(OR(Z102="None",D102=0),0,INDEX('Default EI Values'!$F$2:$F$951,_xlfn.IFNA(MATCH(1,('Default EI Values'!$A$2:$A$951=$A102)*('Default EI Values'!$B$2:$B$951=$B102)*('Default EI Values'!$C$2:$C$951=SUBSTITUTE($C102,"*",""))*('Default EI Values'!$D$2:$D$951=Z$17)*('Default EI Values'!$E$2:$E$951=Z102),0),MATCH(1,('Default EI Values'!$A$2:$A$951=$A102)*('Default EI Values'!$B$2:$B$951="Any")*('Default EI Values'!$C$2:$C$951=$C102)*('Default EI Values'!$D$2:$D$951=Z$17)*('Default EI Values'!$E$2:$E$951=Z102),0))))</f>
        <v>654.12260742857143</v>
      </c>
      <c r="AC102" s="204"/>
      <c r="AD102" s="204"/>
    </row>
    <row r="103" spans="1:30" x14ac:dyDescent="0.25">
      <c r="A103" s="140" t="s">
        <v>10</v>
      </c>
      <c r="B103" s="140" t="s">
        <v>22</v>
      </c>
      <c r="C103" s="140" t="s">
        <v>189</v>
      </c>
      <c r="D103" s="147">
        <f t="shared" si="40"/>
        <v>0.54349014412436059</v>
      </c>
      <c r="E103" s="140" t="str" cm="1">
        <f t="array" ref="E103">IF(LEN($B103)=0,"",INDEX(table_options[Component Options],MATCH(1,(table_options[Sector]=$A103)*(table_options[Supply]=$C103)*(table_options[Component]=E$17)*(table_options[Default?]=TRUE),0)))</f>
        <v>Local Surface Water</v>
      </c>
      <c r="F103" s="148">
        <f>IF(E103="None",0,INDEX('Default Values'!$B$72:$B$85,MATCH('Historical Mix'!$C103,'Default Values'!$A$72:$A$85,0)))</f>
        <v>0.27</v>
      </c>
      <c r="G103" s="149" cm="1">
        <f t="array" ref="G103">IF(OR(E103="None",D103=0),0,_xlfn.IFNA(INDEX('Default EI Values'!$F$2:$F$951,_xlfn.IFNA(MATCH(1,('Default EI Values'!$A$2:$A$951=$A103)*('Default EI Values'!$B$2:$B$951=$B103)*('Default EI Values'!$C$2:$C$951=SUBSTITUTE($C103,"*",""))*('Default EI Values'!$D$2:$D$951=E$17)*('Default EI Values'!$E$2:$E$951=E103),0),MATCH(1,('Default EI Values'!$A$2:$A$951=$A103)*('Default EI Values'!$B$2:$B$951="Any")*('Default EI Values'!$C$2:$C$951=$C103)*('Default EI Values'!$D$2:$D$951=E$17)*('Default EI Values'!$E$2:$E$951=E103),0))),0))</f>
        <v>88.91037350000002</v>
      </c>
      <c r="H103" s="204"/>
      <c r="I103" s="204"/>
      <c r="J103" s="140" t="str" cm="1">
        <f t="array" ref="J103">IF(LEN($B103)=0,"",INDEX(table_options[Component Options],MATCH(1,(table_options[Sector]=$A103)*(table_options[Supply]=$C103)*(table_options[Component]=J$17)*(table_options[Default?]=TRUE),0)))</f>
        <v>Conventional Drinking Water Treatment</v>
      </c>
      <c r="K103" s="148">
        <f>IF(J103="None",0,INDEX('Default Values'!$B$72:$B$85,MATCH('Historical Mix'!J$17,'Default Values'!$A$72:$A$85,0)))</f>
        <v>0.94</v>
      </c>
      <c r="L103" s="149" cm="1">
        <f t="array" ref="L103">IF(OR(J103="None",D103=0),0,INDEX('Default EI Values'!$F$2:$F$951,_xlfn.IFNA(MATCH(1,('Default EI Values'!$A$2:$A$951=$A103)*('Default EI Values'!$B$2:$B$951=$B103)*('Default EI Values'!$C$2:$C$951=SUBSTITUTE($C103,"*",""))*('Default EI Values'!$D$2:$D$951=J$17)*('Default EI Values'!$E$2:$E$951=J103),0),MATCH(1,('Default EI Values'!$A$2:$A$951=$A103)*('Default EI Values'!$B$2:$B$951="Any")*('Default EI Values'!$C$2:$C$951=$C103)*('Default EI Values'!$D$2:$D$951=J$17)*('Default EI Values'!$E$2:$E$951=J103),0))))</f>
        <v>205.30303721428572</v>
      </c>
      <c r="M103" s="204"/>
      <c r="N103" s="204"/>
      <c r="O103" s="140" t="str" cm="1">
        <f t="array" ref="O103">IF(LEN($B103)=0,"",INDEX(table_options[Component Options],MATCH(1,(table_options[Sector]=$A103)*(table_options[Supply]=$C103)*(table_options[Component]=O$17)*(table_options[Default?]=TRUE),0)))</f>
        <v>Urban Potable Distribution</v>
      </c>
      <c r="P103" s="140" t="str">
        <f>IF(OR(LEN($C103)=0,O103&lt;&gt;"Urban Potable Distribution"),"",INDEX('Default Values'!$B$56:$B$65,MATCH('Historical Mix'!$B103,'Default Values'!$A$56:$A$65,0)))</f>
        <v>Flat</v>
      </c>
      <c r="Q103" s="148">
        <f>IF(P103="None",0,INDEX('Default Values'!$B$72:$B$85,MATCH('Historical Mix'!O$17,'Default Values'!$A$72:$A$85,0)))</f>
        <v>0.95</v>
      </c>
      <c r="R103" s="149" cm="1">
        <f t="array" ref="R103">IF(OR(O103="None",D103=0),0,INDEX('Default EI Values'!$F$2:$F$951,_xlfn.IFNA(MATCH(1,('Default EI Values'!$A$2:$A$951=$A103)*('Default EI Values'!$B$2:$B$951=$B103)*('Default EI Values'!$C$2:$C$951=SUBSTITUTE($C103,"*",""))*('Default EI Values'!$D$2:$D$951=O$17)*('Default EI Values'!$E$2:$E$951=O103),0),_xlfn.IFNA(MATCH(1,('Default EI Values'!$A$2:$A$951=$A103)*('Default EI Values'!$B$2:$B$951="Any")*('Default EI Values'!$C$2:$C$951=$C103)*('Default EI Values'!$D$2:$D$951=O$17)*('Default EI Values'!$E$2:$E$951=O103),0),MATCH(1,('Default EI Values'!$B$2:$B$951="Any")*('Default EI Values'!$C$2:$C$951=$C103)*('Default EI Values'!$D$2:$D$951=O$17)*('Default EI Values'!$E$2:$E$951=$O103&amp;" - "&amp;$P103),0)))))</f>
        <v>18</v>
      </c>
      <c r="S103" s="204"/>
      <c r="T103" s="204"/>
      <c r="U103" s="140" t="str" cm="1">
        <f t="array" ref="U103">IF(LEN($B103)=0,"",INDEX(table_options[Component Options],MATCH(1,(table_options[Sector]=$A103)*(table_options[Supply]=$C103)*(table_options[Component]=U$17)*(table_options[Default?]=TRUE),0)))</f>
        <v>Wastewater Collection</v>
      </c>
      <c r="V103" s="148">
        <f>IF(U103="None",0,INDEX('Default Values'!$B$72:$B$85,MATCH('Historical Mix'!U$17,'Default Values'!$A$72:$A$85,0)))</f>
        <v>0.97</v>
      </c>
      <c r="W103" s="149" cm="1">
        <f t="array" ref="W103">IF(OR(U103="None",D103=0),0,INDEX('Default EI Values'!$F$2:$F$951,_xlfn.IFNA(MATCH(1,('Default EI Values'!$A$2:$A$951=$A103)*('Default EI Values'!$B$2:$B$951=$B103)*('Default EI Values'!$C$2:$C$951=SUBSTITUTE($C103,"*",""))*('Default EI Values'!$D$2:$D$951=U$17)*('Default EI Values'!$E$2:$E$951=U103),0),MATCH(1,('Default EI Values'!$A$2:$A$951=$A103)*('Default EI Values'!$B$2:$B$951="Any")*('Default EI Values'!$C$2:$C$951=$C103)*('Default EI Values'!$D$2:$D$951=U$17)*('Default EI Values'!$E$2:$E$951=U103),0))))</f>
        <v>71.524294499999996</v>
      </c>
      <c r="X103" s="204"/>
      <c r="Y103" s="204"/>
      <c r="Z103" s="140" t="str" cm="1">
        <f t="array" ref="Z103">IF(LEN($B103)=0,"",INDEX(table_options[Component Options],MATCH(1,(table_options[Sector]=$A103)*(table_options[Supply]=$C103)*(table_options[Component]=Z$17)*(table_options[Default?]=TRUE),0)))</f>
        <v xml:space="preserve">Wastewater Secondary Treatment </v>
      </c>
      <c r="AA103" s="148">
        <f>IF(Z103="None",0,INDEX('Default Values'!$B$72:$B$85,MATCH('Historical Mix'!Z$17,'Default Values'!$A$72:$A$85,0)))</f>
        <v>0.97</v>
      </c>
      <c r="AB103" s="149" cm="1">
        <f t="array" ref="AB103">IF(OR(Z103="None",D103=0),0,INDEX('Default EI Values'!$F$2:$F$951,_xlfn.IFNA(MATCH(1,('Default EI Values'!$A$2:$A$951=$A103)*('Default EI Values'!$B$2:$B$951=$B103)*('Default EI Values'!$C$2:$C$951=SUBSTITUTE($C103,"*",""))*('Default EI Values'!$D$2:$D$951=Z$17)*('Default EI Values'!$E$2:$E$951=Z103),0),MATCH(1,('Default EI Values'!$A$2:$A$951=$A103)*('Default EI Values'!$B$2:$B$951="Any")*('Default EI Values'!$C$2:$C$951=$C103)*('Default EI Values'!$D$2:$D$951=Z$17)*('Default EI Values'!$E$2:$E$951=Z103),0))))</f>
        <v>654.12260742857143</v>
      </c>
      <c r="AC103" s="204"/>
      <c r="AD103" s="204"/>
    </row>
    <row r="104" spans="1:30" x14ac:dyDescent="0.25">
      <c r="A104" s="140" t="s">
        <v>10</v>
      </c>
      <c r="B104" s="140" t="s">
        <v>22</v>
      </c>
      <c r="C104" s="140" t="s">
        <v>188</v>
      </c>
      <c r="D104" s="147">
        <f t="shared" si="40"/>
        <v>2.5685295660516166E-3</v>
      </c>
      <c r="E104" s="140" t="str" cm="1">
        <f t="array" ref="E104">IF(LEN($B104)=0,"",INDEX(table_options[Component Options],MATCH(1,(table_options[Sector]=$A104)*(table_options[Supply]=$C104)*(table_options[Component]=E$17)*(table_options[Default?]=TRUE),0)))</f>
        <v>Local Imported Deliveries</v>
      </c>
      <c r="F104" s="148">
        <f>IF(E104="None",0,INDEX('Default Values'!$B$72:$B$85,MATCH('Historical Mix'!$C104,'Default Values'!$A$72:$A$85,0)))</f>
        <v>0.27</v>
      </c>
      <c r="G104" s="149" cm="1">
        <f t="array" ref="G104">IF(OR(E104="None",D104=0),0,_xlfn.IFNA(INDEX('Default EI Values'!$F$2:$F$951,_xlfn.IFNA(MATCH(1,('Default EI Values'!$A$2:$A$951=$A104)*('Default EI Values'!$B$2:$B$951=$B104)*('Default EI Values'!$C$2:$C$951=SUBSTITUTE($C104,"*",""))*('Default EI Values'!$D$2:$D$951=E$17)*('Default EI Values'!$E$2:$E$951=E104),0),MATCH(1,('Default EI Values'!$A$2:$A$951=$A104)*('Default EI Values'!$B$2:$B$951="Any")*('Default EI Values'!$C$2:$C$951=$C104)*('Default EI Values'!$D$2:$D$951=E$17)*('Default EI Values'!$E$2:$E$951=E104),0))),0))</f>
        <v>0</v>
      </c>
      <c r="H104" s="204"/>
      <c r="I104" s="204"/>
      <c r="J104" s="140" t="str" cm="1">
        <f t="array" ref="J104">IF(LEN($B104)=0,"",INDEX(table_options[Component Options],MATCH(1,(table_options[Sector]=$A104)*(table_options[Supply]=$C104)*(table_options[Component]=J$17)*(table_options[Default?]=TRUE),0)))</f>
        <v>Conventional Drinking Water Treatment</v>
      </c>
      <c r="K104" s="148">
        <f>IF(J104="None",0,INDEX('Default Values'!$B$72:$B$85,MATCH('Historical Mix'!J$17,'Default Values'!$A$72:$A$85,0)))</f>
        <v>0.94</v>
      </c>
      <c r="L104" s="149" cm="1">
        <f t="array" ref="L104">IF(OR(J104="None",D104=0),0,INDEX('Default EI Values'!$F$2:$F$951,_xlfn.IFNA(MATCH(1,('Default EI Values'!$A$2:$A$951=$A104)*('Default EI Values'!$B$2:$B$951=$B104)*('Default EI Values'!$C$2:$C$951=SUBSTITUTE($C104,"*",""))*('Default EI Values'!$D$2:$D$951=J$17)*('Default EI Values'!$E$2:$E$951=J104),0),MATCH(1,('Default EI Values'!$A$2:$A$951=$A104)*('Default EI Values'!$B$2:$B$951="Any")*('Default EI Values'!$C$2:$C$951=$C104)*('Default EI Values'!$D$2:$D$951=J$17)*('Default EI Values'!$E$2:$E$951=J104),0))))</f>
        <v>205.30303721428572</v>
      </c>
      <c r="M104" s="204"/>
      <c r="N104" s="204"/>
      <c r="O104" s="140" t="str" cm="1">
        <f t="array" ref="O104">IF(LEN($B104)=0,"",INDEX(table_options[Component Options],MATCH(1,(table_options[Sector]=$A104)*(table_options[Supply]=$C104)*(table_options[Component]=O$17)*(table_options[Default?]=TRUE),0)))</f>
        <v>Urban Potable Distribution</v>
      </c>
      <c r="P104" s="140" t="str">
        <f>IF(OR(LEN($C104)=0,O104&lt;&gt;"Urban Potable Distribution"),"",INDEX('Default Values'!$B$56:$B$65,MATCH('Historical Mix'!$B104,'Default Values'!$A$56:$A$65,0)))</f>
        <v>Flat</v>
      </c>
      <c r="Q104" s="148">
        <f>IF(P104="None",0,INDEX('Default Values'!$B$72:$B$85,MATCH('Historical Mix'!O$17,'Default Values'!$A$72:$A$85,0)))</f>
        <v>0.95</v>
      </c>
      <c r="R104" s="149" cm="1">
        <f t="array" ref="R104">IF(OR(O104="None",D104=0),0,INDEX('Default EI Values'!$F$2:$F$951,_xlfn.IFNA(MATCH(1,('Default EI Values'!$A$2:$A$951=$A104)*('Default EI Values'!$B$2:$B$951=$B104)*('Default EI Values'!$C$2:$C$951=SUBSTITUTE($C104,"*",""))*('Default EI Values'!$D$2:$D$951=O$17)*('Default EI Values'!$E$2:$E$951=O104),0),_xlfn.IFNA(MATCH(1,('Default EI Values'!$A$2:$A$951=$A104)*('Default EI Values'!$B$2:$B$951="Any")*('Default EI Values'!$C$2:$C$951=$C104)*('Default EI Values'!$D$2:$D$951=O$17)*('Default EI Values'!$E$2:$E$951=O104),0),MATCH(1,('Default EI Values'!$B$2:$B$951="Any")*('Default EI Values'!$C$2:$C$951=$C104)*('Default EI Values'!$D$2:$D$951=O$17)*('Default EI Values'!$E$2:$E$951=$O104&amp;" - "&amp;$P104),0)))))</f>
        <v>18</v>
      </c>
      <c r="S104" s="204"/>
      <c r="T104" s="204"/>
      <c r="U104" s="140" t="str" cm="1">
        <f t="array" ref="U104">IF(LEN($B104)=0,"",INDEX(table_options[Component Options],MATCH(1,(table_options[Sector]=$A104)*(table_options[Supply]=$C104)*(table_options[Component]=U$17)*(table_options[Default?]=TRUE),0)))</f>
        <v>Wastewater Collection</v>
      </c>
      <c r="V104" s="148">
        <f>IF(U104="None",0,INDEX('Default Values'!$B$72:$B$85,MATCH('Historical Mix'!U$17,'Default Values'!$A$72:$A$85,0)))</f>
        <v>0.97</v>
      </c>
      <c r="W104" s="149" cm="1">
        <f t="array" ref="W104">IF(OR(U104="None",D104=0),0,INDEX('Default EI Values'!$F$2:$F$951,_xlfn.IFNA(MATCH(1,('Default EI Values'!$A$2:$A$951=$A104)*('Default EI Values'!$B$2:$B$951=$B104)*('Default EI Values'!$C$2:$C$951=SUBSTITUTE($C104,"*",""))*('Default EI Values'!$D$2:$D$951=U$17)*('Default EI Values'!$E$2:$E$951=U104),0),MATCH(1,('Default EI Values'!$A$2:$A$951=$A104)*('Default EI Values'!$B$2:$B$951="Any")*('Default EI Values'!$C$2:$C$951=$C104)*('Default EI Values'!$D$2:$D$951=U$17)*('Default EI Values'!$E$2:$E$951=U104),0))))</f>
        <v>71.524294499999996</v>
      </c>
      <c r="X104" s="204"/>
      <c r="Y104" s="204"/>
      <c r="Z104" s="140" t="str" cm="1">
        <f t="array" ref="Z104">IF(LEN($B104)=0,"",INDEX(table_options[Component Options],MATCH(1,(table_options[Sector]=$A104)*(table_options[Supply]=$C104)*(table_options[Component]=Z$17)*(table_options[Default?]=TRUE),0)))</f>
        <v xml:space="preserve">Wastewater Secondary Treatment </v>
      </c>
      <c r="AA104" s="148">
        <f>IF(Z104="None",0,INDEX('Default Values'!$B$72:$B$85,MATCH('Historical Mix'!Z$17,'Default Values'!$A$72:$A$85,0)))</f>
        <v>0.97</v>
      </c>
      <c r="AB104" s="149" cm="1">
        <f t="array" ref="AB104">IF(OR(Z104="None",D104=0),0,INDEX('Default EI Values'!$F$2:$F$951,_xlfn.IFNA(MATCH(1,('Default EI Values'!$A$2:$A$951=$A104)*('Default EI Values'!$B$2:$B$951=$B104)*('Default EI Values'!$C$2:$C$951=SUBSTITUTE($C104,"*",""))*('Default EI Values'!$D$2:$D$951=Z$17)*('Default EI Values'!$E$2:$E$951=Z104),0),MATCH(1,('Default EI Values'!$A$2:$A$951=$A104)*('Default EI Values'!$B$2:$B$951="Any")*('Default EI Values'!$C$2:$C$951=$C104)*('Default EI Values'!$D$2:$D$951=Z$17)*('Default EI Values'!$E$2:$E$951=Z104),0))))</f>
        <v>654.12260742857143</v>
      </c>
      <c r="AC104" s="204"/>
      <c r="AD104" s="204"/>
    </row>
    <row r="105" spans="1:30" x14ac:dyDescent="0.25">
      <c r="A105" s="140" t="s">
        <v>10</v>
      </c>
      <c r="B105" s="140" t="s">
        <v>22</v>
      </c>
      <c r="C105" s="140" t="s">
        <v>19</v>
      </c>
      <c r="D105" s="147">
        <f t="shared" si="40"/>
        <v>0</v>
      </c>
      <c r="E105" s="140" t="str" cm="1">
        <f t="array" ref="E105">IF(LEN($B105)=0,"",INDEX(table_options[Component Options],MATCH(1,(table_options[Sector]=$A105)*(table_options[Supply]=$C105)*(table_options[Component]=E$17)*(table_options[Default?]=TRUE),0)))</f>
        <v>Colorado River Conveyance</v>
      </c>
      <c r="F105" s="148">
        <f>IF(E105="None",0,INDEX('Default Values'!$B$72:$B$85,MATCH('Historical Mix'!$C105,'Default Values'!$A$72:$A$85,0)))</f>
        <v>0</v>
      </c>
      <c r="G105" s="149" cm="1">
        <f t="array" ref="G105">IF(OR(E105="None",D105=0),0,_xlfn.IFNA(INDEX('Default EI Values'!$F$2:$F$951,_xlfn.IFNA(MATCH(1,('Default EI Values'!$A$2:$A$951=$A105)*('Default EI Values'!$B$2:$B$951=$B105)*('Default EI Values'!$C$2:$C$951=SUBSTITUTE($C105,"*",""))*('Default EI Values'!$D$2:$D$951=E$17)*('Default EI Values'!$E$2:$E$951=E105),0),MATCH(1,('Default EI Values'!$A$2:$A$951=$A105)*('Default EI Values'!$B$2:$B$951="Any")*('Default EI Values'!$C$2:$C$951=$C105)*('Default EI Values'!$D$2:$D$951=E$17)*('Default EI Values'!$E$2:$E$951=E105),0))),0))</f>
        <v>0</v>
      </c>
      <c r="H105" s="204"/>
      <c r="I105" s="204"/>
      <c r="J105" s="140" t="str" cm="1">
        <f t="array" ref="J105">IF(LEN($B105)=0,"",INDEX(table_options[Component Options],MATCH(1,(table_options[Sector]=$A105)*(table_options[Supply]=$C105)*(table_options[Component]=J$17)*(table_options[Default?]=TRUE),0)))</f>
        <v>Conventional Drinking Water Treatment</v>
      </c>
      <c r="K105" s="148">
        <f>IF(J105="None",0,INDEX('Default Values'!$B$72:$B$85,MATCH('Historical Mix'!J$17,'Default Values'!$A$72:$A$85,0)))</f>
        <v>0.94</v>
      </c>
      <c r="L105" s="149" cm="1">
        <f t="array" ref="L105">IF(OR(J105="None",D105=0),0,INDEX('Default EI Values'!$F$2:$F$951,_xlfn.IFNA(MATCH(1,('Default EI Values'!$A$2:$A$951=$A105)*('Default EI Values'!$B$2:$B$951=$B105)*('Default EI Values'!$C$2:$C$951=SUBSTITUTE($C105,"*",""))*('Default EI Values'!$D$2:$D$951=J$17)*('Default EI Values'!$E$2:$E$951=J105),0),MATCH(1,('Default EI Values'!$A$2:$A$951=$A105)*('Default EI Values'!$B$2:$B$951="Any")*('Default EI Values'!$C$2:$C$951=$C105)*('Default EI Values'!$D$2:$D$951=J$17)*('Default EI Values'!$E$2:$E$951=J105),0))))</f>
        <v>0</v>
      </c>
      <c r="M105" s="204"/>
      <c r="N105" s="204"/>
      <c r="O105" s="140" t="str" cm="1">
        <f t="array" ref="O105">IF(LEN($B105)=0,"",INDEX(table_options[Component Options],MATCH(1,(table_options[Sector]=$A105)*(table_options[Supply]=$C105)*(table_options[Component]=O$17)*(table_options[Default?]=TRUE),0)))</f>
        <v>Urban Potable Distribution</v>
      </c>
      <c r="P105" s="140" t="str">
        <f>IF(OR(LEN($C105)=0,O105&lt;&gt;"Urban Potable Distribution"),"",INDEX('Default Values'!$B$56:$B$65,MATCH('Historical Mix'!$B105,'Default Values'!$A$56:$A$65,0)))</f>
        <v>Flat</v>
      </c>
      <c r="Q105" s="148">
        <f>IF(P105="None",0,INDEX('Default Values'!$B$72:$B$85,MATCH('Historical Mix'!O$17,'Default Values'!$A$72:$A$85,0)))</f>
        <v>0.95</v>
      </c>
      <c r="R105" s="149" cm="1">
        <f t="array" ref="R105">IF(OR(O105="None",D105=0),0,INDEX('Default EI Values'!$F$2:$F$951,_xlfn.IFNA(MATCH(1,('Default EI Values'!$A$2:$A$951=$A105)*('Default EI Values'!$B$2:$B$951=$B105)*('Default EI Values'!$C$2:$C$951=SUBSTITUTE($C105,"*",""))*('Default EI Values'!$D$2:$D$951=O$17)*('Default EI Values'!$E$2:$E$951=O105),0),_xlfn.IFNA(MATCH(1,('Default EI Values'!$A$2:$A$951=$A105)*('Default EI Values'!$B$2:$B$951="Any")*('Default EI Values'!$C$2:$C$951=$C105)*('Default EI Values'!$D$2:$D$951=O$17)*('Default EI Values'!$E$2:$E$951=O105),0),MATCH(1,('Default EI Values'!$B$2:$B$951="Any")*('Default EI Values'!$C$2:$C$951=$C105)*('Default EI Values'!$D$2:$D$951=O$17)*('Default EI Values'!$E$2:$E$951=$O105&amp;" - "&amp;$P105),0)))))</f>
        <v>0</v>
      </c>
      <c r="S105" s="204"/>
      <c r="T105" s="204"/>
      <c r="U105" s="140" t="str" cm="1">
        <f t="array" ref="U105">IF(LEN($B105)=0,"",INDEX(table_options[Component Options],MATCH(1,(table_options[Sector]=$A105)*(table_options[Supply]=$C105)*(table_options[Component]=U$17)*(table_options[Default?]=TRUE),0)))</f>
        <v>Wastewater Collection</v>
      </c>
      <c r="V105" s="148">
        <f>IF(U105="None",0,INDEX('Default Values'!$B$72:$B$85,MATCH('Historical Mix'!U$17,'Default Values'!$A$72:$A$85,0)))</f>
        <v>0.97</v>
      </c>
      <c r="W105" s="149" cm="1">
        <f t="array" ref="W105">IF(OR(U105="None",D105=0),0,INDEX('Default EI Values'!$F$2:$F$951,_xlfn.IFNA(MATCH(1,('Default EI Values'!$A$2:$A$951=$A105)*('Default EI Values'!$B$2:$B$951=$B105)*('Default EI Values'!$C$2:$C$951=SUBSTITUTE($C105,"*",""))*('Default EI Values'!$D$2:$D$951=U$17)*('Default EI Values'!$E$2:$E$951=U105),0),MATCH(1,('Default EI Values'!$A$2:$A$951=$A105)*('Default EI Values'!$B$2:$B$951="Any")*('Default EI Values'!$C$2:$C$951=$C105)*('Default EI Values'!$D$2:$D$951=U$17)*('Default EI Values'!$E$2:$E$951=U105),0))))</f>
        <v>0</v>
      </c>
      <c r="X105" s="204"/>
      <c r="Y105" s="204"/>
      <c r="Z105" s="140" t="str" cm="1">
        <f t="array" ref="Z105">IF(LEN($B105)=0,"",INDEX(table_options[Component Options],MATCH(1,(table_options[Sector]=$A105)*(table_options[Supply]=$C105)*(table_options[Component]=Z$17)*(table_options[Default?]=TRUE),0)))</f>
        <v xml:space="preserve">Wastewater Secondary Treatment </v>
      </c>
      <c r="AA105" s="148">
        <f>IF(Z105="None",0,INDEX('Default Values'!$B$72:$B$85,MATCH('Historical Mix'!Z$17,'Default Values'!$A$72:$A$85,0)))</f>
        <v>0.97</v>
      </c>
      <c r="AB105" s="149" cm="1">
        <f t="array" ref="AB105">IF(OR(Z105="None",D105=0),0,INDEX('Default EI Values'!$F$2:$F$951,_xlfn.IFNA(MATCH(1,('Default EI Values'!$A$2:$A$951=$A105)*('Default EI Values'!$B$2:$B$951=$B105)*('Default EI Values'!$C$2:$C$951=SUBSTITUTE($C105,"*",""))*('Default EI Values'!$D$2:$D$951=Z$17)*('Default EI Values'!$E$2:$E$951=Z105),0),MATCH(1,('Default EI Values'!$A$2:$A$951=$A105)*('Default EI Values'!$B$2:$B$951="Any")*('Default EI Values'!$C$2:$C$951=$C105)*('Default EI Values'!$D$2:$D$951=Z$17)*('Default EI Values'!$E$2:$E$951=Z105),0))))</f>
        <v>0</v>
      </c>
      <c r="AC105" s="204"/>
      <c r="AD105" s="204"/>
    </row>
    <row r="106" spans="1:30" x14ac:dyDescent="0.25">
      <c r="A106" s="140" t="s">
        <v>10</v>
      </c>
      <c r="B106" s="140" t="s">
        <v>22</v>
      </c>
      <c r="C106" s="140" t="s">
        <v>191</v>
      </c>
      <c r="D106" s="147">
        <f t="shared" si="40"/>
        <v>0.23566987345600729</v>
      </c>
      <c r="E106" s="140" t="str" cm="1">
        <f t="array" ref="E106">IF(LEN($B106)=0,"",INDEX(table_options[Component Options],MATCH(1,(table_options[Sector]=$A106)*(table_options[Supply]=$C106)*(table_options[Component]=E$17)*(table_options[Default?]=TRUE),0)))</f>
        <v>Central Valley Project Conveyance</v>
      </c>
      <c r="F106" s="148">
        <f>IF(E106="None",0,INDEX('Default Values'!$B$72:$B$85,MATCH('Historical Mix'!$C106,'Default Values'!$A$72:$A$85,0)))</f>
        <v>0</v>
      </c>
      <c r="G106" s="149" cm="1">
        <f t="array" ref="G106">IF(OR(E106="None",D106=0),0,_xlfn.IFNA(INDEX('Default EI Values'!$F$2:$F$951,_xlfn.IFNA(MATCH(1,('Default EI Values'!$A$2:$A$951=$A106)*('Default EI Values'!$B$2:$B$951=$B106)*('Default EI Values'!$C$2:$C$951=SUBSTITUTE($C106,"*",""))*('Default EI Values'!$D$2:$D$951=E$17)*('Default EI Values'!$E$2:$E$951=E106),0),MATCH(1,('Default EI Values'!$A$2:$A$951=$A106)*('Default EI Values'!$B$2:$B$951="Any")*('Default EI Values'!$C$2:$C$951=$C106)*('Default EI Values'!$D$2:$D$951=E$17)*('Default EI Values'!$E$2:$E$951=E106),0))),0))</f>
        <v>120</v>
      </c>
      <c r="H106" s="204"/>
      <c r="I106" s="204"/>
      <c r="J106" s="140" t="str" cm="1">
        <f t="array" ref="J106">IF(LEN($B106)=0,"",INDEX(table_options[Component Options],MATCH(1,(table_options[Sector]=$A106)*(table_options[Supply]=$C106)*(table_options[Component]=J$17)*(table_options[Default?]=TRUE),0)))</f>
        <v>Conventional Drinking Water Treatment</v>
      </c>
      <c r="K106" s="148">
        <f>IF(J106="None",0,INDEX('Default Values'!$B$72:$B$85,MATCH('Historical Mix'!J$17,'Default Values'!$A$72:$A$85,0)))</f>
        <v>0.94</v>
      </c>
      <c r="L106" s="149" cm="1">
        <f t="array" ref="L106">IF(OR(J106="None",D106=0),0,INDEX('Default EI Values'!$F$2:$F$951,_xlfn.IFNA(MATCH(1,('Default EI Values'!$A$2:$A$951=$A106)*('Default EI Values'!$B$2:$B$951=$B106)*('Default EI Values'!$C$2:$C$951=SUBSTITUTE($C106,"*",""))*('Default EI Values'!$D$2:$D$951=J$17)*('Default EI Values'!$E$2:$E$951=J106),0),MATCH(1,('Default EI Values'!$A$2:$A$951=$A106)*('Default EI Values'!$B$2:$B$951="Any")*('Default EI Values'!$C$2:$C$951=$C106)*('Default EI Values'!$D$2:$D$951=J$17)*('Default EI Values'!$E$2:$E$951=J106),0))))</f>
        <v>205.30303721428572</v>
      </c>
      <c r="M106" s="204"/>
      <c r="N106" s="204"/>
      <c r="O106" s="140" t="str" cm="1">
        <f t="array" ref="O106">IF(LEN($B106)=0,"",INDEX(table_options[Component Options],MATCH(1,(table_options[Sector]=$A106)*(table_options[Supply]=$C106)*(table_options[Component]=O$17)*(table_options[Default?]=TRUE),0)))</f>
        <v>Urban Potable Distribution</v>
      </c>
      <c r="P106" s="140" t="str">
        <f>IF(OR(LEN($C106)=0,O106&lt;&gt;"Urban Potable Distribution"),"",INDEX('Default Values'!$B$56:$B$65,MATCH('Historical Mix'!$B106,'Default Values'!$A$56:$A$65,0)))</f>
        <v>Flat</v>
      </c>
      <c r="Q106" s="148">
        <f>IF(P106="None",0,INDEX('Default Values'!$B$72:$B$85,MATCH('Historical Mix'!O$17,'Default Values'!$A$72:$A$85,0)))</f>
        <v>0.95</v>
      </c>
      <c r="R106" s="149" cm="1">
        <f t="array" ref="R106">IF(OR(O106="None",D106=0),0,INDEX('Default EI Values'!$F$2:$F$951,_xlfn.IFNA(MATCH(1,('Default EI Values'!$A$2:$A$951=$A106)*('Default EI Values'!$B$2:$B$951=$B106)*('Default EI Values'!$C$2:$C$951=SUBSTITUTE($C106,"*",""))*('Default EI Values'!$D$2:$D$951=O$17)*('Default EI Values'!$E$2:$E$951=O106),0),_xlfn.IFNA(MATCH(1,('Default EI Values'!$A$2:$A$951=$A106)*('Default EI Values'!$B$2:$B$951="Any")*('Default EI Values'!$C$2:$C$951=$C106)*('Default EI Values'!$D$2:$D$951=O$17)*('Default EI Values'!$E$2:$E$951=O106),0),MATCH(1,('Default EI Values'!$B$2:$B$951="Any")*('Default EI Values'!$C$2:$C$951=$C106)*('Default EI Values'!$D$2:$D$951=O$17)*('Default EI Values'!$E$2:$E$951=$O106&amp;" - "&amp;$P106),0)))))</f>
        <v>18</v>
      </c>
      <c r="S106" s="204"/>
      <c r="T106" s="204"/>
      <c r="U106" s="140" t="str" cm="1">
        <f t="array" ref="U106">IF(LEN($B106)=0,"",INDEX(table_options[Component Options],MATCH(1,(table_options[Sector]=$A106)*(table_options[Supply]=$C106)*(table_options[Component]=U$17)*(table_options[Default?]=TRUE),0)))</f>
        <v>Wastewater Collection</v>
      </c>
      <c r="V106" s="148">
        <f>IF(U106="None",0,INDEX('Default Values'!$B$72:$B$85,MATCH('Historical Mix'!U$17,'Default Values'!$A$72:$A$85,0)))</f>
        <v>0.97</v>
      </c>
      <c r="W106" s="149" cm="1">
        <f t="array" ref="W106">IF(OR(U106="None",D106=0),0,INDEX('Default EI Values'!$F$2:$F$951,_xlfn.IFNA(MATCH(1,('Default EI Values'!$A$2:$A$951=$A106)*('Default EI Values'!$B$2:$B$951=$B106)*('Default EI Values'!$C$2:$C$951=SUBSTITUTE($C106,"*",""))*('Default EI Values'!$D$2:$D$951=U$17)*('Default EI Values'!$E$2:$E$951=U106),0),MATCH(1,('Default EI Values'!$A$2:$A$951=$A106)*('Default EI Values'!$B$2:$B$951="Any")*('Default EI Values'!$C$2:$C$951=$C106)*('Default EI Values'!$D$2:$D$951=U$17)*('Default EI Values'!$E$2:$E$951=U106),0))))</f>
        <v>71.524294499999996</v>
      </c>
      <c r="X106" s="204"/>
      <c r="Y106" s="204"/>
      <c r="Z106" s="140" t="str" cm="1">
        <f t="array" ref="Z106">IF(LEN($B106)=0,"",INDEX(table_options[Component Options],MATCH(1,(table_options[Sector]=$A106)*(table_options[Supply]=$C106)*(table_options[Component]=Z$17)*(table_options[Default?]=TRUE),0)))</f>
        <v xml:space="preserve">Wastewater Secondary Treatment </v>
      </c>
      <c r="AA106" s="148">
        <f>IF(Z106="None",0,INDEX('Default Values'!$B$72:$B$85,MATCH('Historical Mix'!Z$17,'Default Values'!$A$72:$A$85,0)))</f>
        <v>0.97</v>
      </c>
      <c r="AB106" s="149" cm="1">
        <f t="array" ref="AB106">IF(OR(Z106="None",D106=0),0,INDEX('Default EI Values'!$F$2:$F$951,_xlfn.IFNA(MATCH(1,('Default EI Values'!$A$2:$A$951=$A106)*('Default EI Values'!$B$2:$B$951=$B106)*('Default EI Values'!$C$2:$C$951=SUBSTITUTE($C106,"*",""))*('Default EI Values'!$D$2:$D$951=Z$17)*('Default EI Values'!$E$2:$E$951=Z106),0),MATCH(1,('Default EI Values'!$A$2:$A$951=$A106)*('Default EI Values'!$B$2:$B$951="Any")*('Default EI Values'!$C$2:$C$951=$C106)*('Default EI Values'!$D$2:$D$951=Z$17)*('Default EI Values'!$E$2:$E$951=Z106),0))))</f>
        <v>654.12260742857143</v>
      </c>
      <c r="AC106" s="204"/>
      <c r="AD106" s="204"/>
    </row>
    <row r="107" spans="1:30" x14ac:dyDescent="0.25">
      <c r="A107" s="140" t="s">
        <v>10</v>
      </c>
      <c r="B107" s="140" t="s">
        <v>22</v>
      </c>
      <c r="C107" s="140" t="s">
        <v>190</v>
      </c>
      <c r="D107" s="147">
        <f t="shared" si="40"/>
        <v>1.9644013301848302E-3</v>
      </c>
      <c r="E107" s="140" t="str" cm="1">
        <f t="array" ref="E107">IF(LEN($B107)=0,"",INDEX(table_options[Component Options],MATCH(1,(table_options[Sector]=$A107)*(table_options[Supply]=$C107)*(table_options[Component]=E$17)*(table_options[Default?]=TRUE),0)))</f>
        <v>State Water Project Conveyance</v>
      </c>
      <c r="F107" s="148">
        <f>IF(E107="None",0,INDEX('Default Values'!$B$72:$B$85,MATCH('Historical Mix'!$C107,'Default Values'!$A$72:$A$85,0)))</f>
        <v>0</v>
      </c>
      <c r="G107" s="149" cm="1">
        <f t="array" ref="G107">IF(OR(E107="None",D107=0),0,_xlfn.IFNA(INDEX('Default EI Values'!$F$2:$F$951,_xlfn.IFNA(MATCH(1,('Default EI Values'!$A$2:$A$951=$A107)*('Default EI Values'!$B$2:$B$951=$B107)*('Default EI Values'!$C$2:$C$951=SUBSTITUTE($C107,"*",""))*('Default EI Values'!$D$2:$D$951=E$17)*('Default EI Values'!$E$2:$E$951=E107),0),MATCH(1,('Default EI Values'!$A$2:$A$951=$A107)*('Default EI Values'!$B$2:$B$951="Any")*('Default EI Values'!$C$2:$C$951=$C107)*('Default EI Values'!$D$2:$D$951=E$17)*('Default EI Values'!$E$2:$E$951=E107),0))),0))</f>
        <v>241.23250000000002</v>
      </c>
      <c r="H107" s="205"/>
      <c r="I107" s="205"/>
      <c r="J107" s="140" t="str" cm="1">
        <f t="array" ref="J107">IF(LEN($B107)=0,"",INDEX(table_options[Component Options],MATCH(1,(table_options[Sector]=$A107)*(table_options[Supply]=$C107)*(table_options[Component]=J$17)*(table_options[Default?]=TRUE),0)))</f>
        <v>Conventional Drinking Water Treatment</v>
      </c>
      <c r="K107" s="148">
        <f>IF(J107="None",0,INDEX('Default Values'!$B$72:$B$85,MATCH('Historical Mix'!J$17,'Default Values'!$A$72:$A$85,0)))</f>
        <v>0.94</v>
      </c>
      <c r="L107" s="149" cm="1">
        <f t="array" ref="L107">IF(OR(J107="None",D107=0),0,INDEX('Default EI Values'!$F$2:$F$951,_xlfn.IFNA(MATCH(1,('Default EI Values'!$A$2:$A$951=$A107)*('Default EI Values'!$B$2:$B$951=$B107)*('Default EI Values'!$C$2:$C$951=SUBSTITUTE($C107,"*",""))*('Default EI Values'!$D$2:$D$951=J$17)*('Default EI Values'!$E$2:$E$951=J107),0),MATCH(1,('Default EI Values'!$A$2:$A$951=$A107)*('Default EI Values'!$B$2:$B$951="Any")*('Default EI Values'!$C$2:$C$951=$C107)*('Default EI Values'!$D$2:$D$951=J$17)*('Default EI Values'!$E$2:$E$951=J107),0))))</f>
        <v>205.30303721428572</v>
      </c>
      <c r="M107" s="205"/>
      <c r="N107" s="205"/>
      <c r="O107" s="140" t="str" cm="1">
        <f t="array" ref="O107">IF(LEN($B107)=0,"",INDEX(table_options[Component Options],MATCH(1,(table_options[Sector]=$A107)*(table_options[Supply]=$C107)*(table_options[Component]=O$17)*(table_options[Default?]=TRUE),0)))</f>
        <v>Urban Potable Distribution</v>
      </c>
      <c r="P107" s="140" t="str">
        <f>IF(OR(LEN($C107)=0,O107&lt;&gt;"Urban Potable Distribution"),"",INDEX('Default Values'!$B$56:$B$65,MATCH('Historical Mix'!$B107,'Default Values'!$A$56:$A$65,0)))</f>
        <v>Flat</v>
      </c>
      <c r="Q107" s="148">
        <f>IF(P107="None",0,INDEX('Default Values'!$B$72:$B$85,MATCH('Historical Mix'!O$17,'Default Values'!$A$72:$A$85,0)))</f>
        <v>0.95</v>
      </c>
      <c r="R107" s="149" cm="1">
        <f t="array" ref="R107">IF(OR(O107="None",D107=0),0,INDEX('Default EI Values'!$F$2:$F$951,_xlfn.IFNA(MATCH(1,('Default EI Values'!$A$2:$A$951=$A107)*('Default EI Values'!$B$2:$B$951=$B107)*('Default EI Values'!$C$2:$C$951=SUBSTITUTE($C107,"*",""))*('Default EI Values'!$D$2:$D$951=O$17)*('Default EI Values'!$E$2:$E$951=O107),0),_xlfn.IFNA(MATCH(1,('Default EI Values'!$A$2:$A$951=$A107)*('Default EI Values'!$B$2:$B$951="Any")*('Default EI Values'!$C$2:$C$951=$C107)*('Default EI Values'!$D$2:$D$951=O$17)*('Default EI Values'!$E$2:$E$951=O107),0),MATCH(1,('Default EI Values'!$B$2:$B$951="Any")*('Default EI Values'!$C$2:$C$951=$C107)*('Default EI Values'!$D$2:$D$951=O$17)*('Default EI Values'!$E$2:$E$951=$O107&amp;" - "&amp;$P107),0)))))</f>
        <v>18</v>
      </c>
      <c r="S107" s="205"/>
      <c r="T107" s="205"/>
      <c r="U107" s="140" t="str" cm="1">
        <f t="array" ref="U107">IF(LEN($B107)=0,"",INDEX(table_options[Component Options],MATCH(1,(table_options[Sector]=$A107)*(table_options[Supply]=$C107)*(table_options[Component]=U$17)*(table_options[Default?]=TRUE),0)))</f>
        <v>Wastewater Collection</v>
      </c>
      <c r="V107" s="148">
        <f>IF(U107="None",0,INDEX('Default Values'!$B$72:$B$85,MATCH('Historical Mix'!U$17,'Default Values'!$A$72:$A$85,0)))</f>
        <v>0.97</v>
      </c>
      <c r="W107" s="149" cm="1">
        <f t="array" ref="W107">IF(OR(U107="None",D107=0),0,INDEX('Default EI Values'!$F$2:$F$951,_xlfn.IFNA(MATCH(1,('Default EI Values'!$A$2:$A$951=$A107)*('Default EI Values'!$B$2:$B$951=$B107)*('Default EI Values'!$C$2:$C$951=SUBSTITUTE($C107,"*",""))*('Default EI Values'!$D$2:$D$951=U$17)*('Default EI Values'!$E$2:$E$951=U107),0),MATCH(1,('Default EI Values'!$A$2:$A$951=$A107)*('Default EI Values'!$B$2:$B$951="Any")*('Default EI Values'!$C$2:$C$951=$C107)*('Default EI Values'!$D$2:$D$951=U$17)*('Default EI Values'!$E$2:$E$951=U107),0))))</f>
        <v>71.524294499999996</v>
      </c>
      <c r="X107" s="205"/>
      <c r="Y107" s="205"/>
      <c r="Z107" s="140" t="str" cm="1">
        <f t="array" ref="Z107">IF(LEN($B107)=0,"",INDEX(table_options[Component Options],MATCH(1,(table_options[Sector]=$A107)*(table_options[Supply]=$C107)*(table_options[Component]=Z$17)*(table_options[Default?]=TRUE),0)))</f>
        <v xml:space="preserve">Wastewater Secondary Treatment </v>
      </c>
      <c r="AA107" s="148">
        <f>IF(Z107="None",0,INDEX('Default Values'!$B$72:$B$85,MATCH('Historical Mix'!Z$17,'Default Values'!$A$72:$A$85,0)))</f>
        <v>0.97</v>
      </c>
      <c r="AB107" s="149" cm="1">
        <f t="array" ref="AB107">IF(OR(Z107="None",D107=0),0,INDEX('Default EI Values'!$F$2:$F$951,_xlfn.IFNA(MATCH(1,('Default EI Values'!$A$2:$A$951=$A107)*('Default EI Values'!$B$2:$B$951=$B107)*('Default EI Values'!$C$2:$C$951=SUBSTITUTE($C107,"*",""))*('Default EI Values'!$D$2:$D$951=Z$17)*('Default EI Values'!$E$2:$E$951=Z107),0),MATCH(1,('Default EI Values'!$A$2:$A$951=$A107)*('Default EI Values'!$B$2:$B$951="Any")*('Default EI Values'!$C$2:$C$951=$C107)*('Default EI Values'!$D$2:$D$951=Z$17)*('Default EI Values'!$E$2:$E$951=Z107),0))))</f>
        <v>654.12260742857143</v>
      </c>
      <c r="AC107" s="205"/>
      <c r="AD107" s="205"/>
    </row>
    <row r="108" spans="1:30" x14ac:dyDescent="0.25">
      <c r="A108" s="140" t="s">
        <v>11</v>
      </c>
      <c r="B108" s="140" t="s">
        <v>22</v>
      </c>
      <c r="C108" s="140" t="s">
        <v>45</v>
      </c>
      <c r="D108" s="147">
        <f t="shared" si="40"/>
        <v>0</v>
      </c>
      <c r="E108" s="140" t="str" cm="1">
        <f t="array" ref="E108">IF(LEN($B108)=0,"",INDEX(table_options[Component Options],MATCH(1,(table_options[Sector]=$A108)*(table_options[Supply]=$C108)*(table_options[Component]=E$17)*(table_options[Default?]=TRUE),0)))</f>
        <v>Seawater Desalination Conveyance</v>
      </c>
      <c r="F108" s="148">
        <f>IF(E108="None",0,INDEX('Default Values'!$B$72:$B$85,MATCH('Historical Mix'!$C108,'Default Values'!$A$72:$A$85,0)))</f>
        <v>0.94</v>
      </c>
      <c r="G108" s="149" cm="1">
        <f t="array" ref="G108">IF(OR(E108="None",D108=0),0,_xlfn.IFNA(INDEX('Default EI Values'!$F$2:$F$951,_xlfn.IFNA(MATCH(1,('Default EI Values'!$A$2:$A$951=$A108)*('Default EI Values'!$B$2:$B$951=$B108)*('Default EI Values'!$C$2:$C$951=SUBSTITUTE($C108,"*",""))*('Default EI Values'!$D$2:$D$951=E$17)*('Default EI Values'!$E$2:$E$951=E108),0),MATCH(1,('Default EI Values'!$A$2:$A$951=$A108)*('Default EI Values'!$B$2:$B$951="Any")*('Default EI Values'!$C$2:$C$951=$C108)*('Default EI Values'!$D$2:$D$951=E$17)*('Default EI Values'!$E$2:$E$951=E108),0))),0))</f>
        <v>0</v>
      </c>
      <c r="H108" s="203">
        <f>SUMPRODUCT($D108:$D117,G108:G117)</f>
        <v>140.53606542920807</v>
      </c>
      <c r="I108" s="203">
        <f t="shared" ref="I108" si="46">SUMPRODUCT($D108:$D117,F108:F117,G108:G117)</f>
        <v>50.488252124202951</v>
      </c>
      <c r="J108" s="140" t="str" cm="1">
        <f t="array" ref="J108">IF(LEN($B108)=0,"",INDEX(table_options[Component Options],MATCH(1,(table_options[Sector]=$A108)*(table_options[Supply]=$C108)*(table_options[Component]=J$17)*(table_options[Default?]=TRUE),0)))</f>
        <v>Seawater Desalination Treatment</v>
      </c>
      <c r="K108" s="148">
        <f>IF(J108="None",0,INDEX('Default Values'!$B$72:$B$85,MATCH('Historical Mix'!J$17,'Default Values'!$A$72:$A$85,0)))</f>
        <v>0.94</v>
      </c>
      <c r="L108" s="149" cm="1">
        <f t="array" ref="L108">IF(OR(J108="None",D108=0),0,INDEX('Default EI Values'!$F$2:$F$951,_xlfn.IFNA(MATCH(1,('Default EI Values'!$A$2:$A$951=$A108)*('Default EI Values'!$B$2:$B$951=$B108)*('Default EI Values'!$C$2:$C$951=SUBSTITUTE($C108,"*",""))*('Default EI Values'!$D$2:$D$951=J$17)*('Default EI Values'!$E$2:$E$951=J108),0),MATCH(1,('Default EI Values'!$A$2:$A$951=$A108)*('Default EI Values'!$B$2:$B$951="Any")*('Default EI Values'!$C$2:$C$951=$C108)*('Default EI Values'!$D$2:$D$951=J$17)*('Default EI Values'!$E$2:$E$951=J108),0))))</f>
        <v>0</v>
      </c>
      <c r="M108" s="203">
        <f>SUMPRODUCT($D108:$D117,L108:L117)</f>
        <v>0</v>
      </c>
      <c r="N108" s="203">
        <f t="shared" ref="N108" si="47">SUMPRODUCT($D108:$D117,K108:K117,L108:L117)</f>
        <v>0</v>
      </c>
      <c r="O108" s="140" t="str" cm="1">
        <f t="array" ref="O108">IF(LEN($B108)=0,"",INDEX(table_options[Component Options],MATCH(1,(table_options[Sector]=$A108)*(table_options[Supply]=$C108)*(table_options[Component]=O$17)*(table_options[Default?]=TRUE),0)))</f>
        <v>Ag Distribution</v>
      </c>
      <c r="P108" s="140" t="str">
        <f>IF(OR(LEN($C108)=0,O108&lt;&gt;"Urban Potable Distribution"),"",INDEX('Default Values'!$B$56:$B$65,MATCH('Historical Mix'!$B108,'Default Values'!$A$56:$A$65,0)))</f>
        <v/>
      </c>
      <c r="Q108" s="148">
        <f>IF(P108="None",0,INDEX('Default Values'!$B$72:$B$85,MATCH('Historical Mix'!O$17,'Default Values'!$A$72:$A$85,0)))</f>
        <v>0.95</v>
      </c>
      <c r="R108" s="149" cm="1">
        <f t="array" ref="R108">IF(OR(O108="None",D108=0),0,INDEX('Default EI Values'!$F$2:$F$951,_xlfn.IFNA(MATCH(1,('Default EI Values'!$A$2:$A$951=$A108)*('Default EI Values'!$B$2:$B$951=$B108)*('Default EI Values'!$C$2:$C$951=SUBSTITUTE($C108,"*",""))*('Default EI Values'!$D$2:$D$951=O$17)*('Default EI Values'!$E$2:$E$951=O108),0),_xlfn.IFNA(MATCH(1,('Default EI Values'!$A$2:$A$951=$A108)*('Default EI Values'!$B$2:$B$951="Any")*('Default EI Values'!$C$2:$C$951=$C108)*('Default EI Values'!$D$2:$D$951=O$17)*('Default EI Values'!$E$2:$E$951=O108),0),MATCH(1,('Default EI Values'!$B$2:$B$951="Any")*('Default EI Values'!$C$2:$C$951=$C108)*('Default EI Values'!$D$2:$D$951=O$17)*('Default EI Values'!$E$2:$E$951=$O108&amp;" - "&amp;$P108),0)))))</f>
        <v>0</v>
      </c>
      <c r="S108" s="203">
        <f>SUMPRODUCT($D108:$D117,R108:R117)</f>
        <v>19.140474196218999</v>
      </c>
      <c r="T108" s="203">
        <f t="shared" ref="T108" si="48">SUMPRODUCT($D108:$D117,Q108:Q117,R108:R117)</f>
        <v>18.183450486408045</v>
      </c>
      <c r="U108" s="140" t="str" cm="1">
        <f t="array" ref="U108">IF(LEN($B108)=0,"",INDEX(table_options[Component Options],MATCH(1,(table_options[Sector]=$A108)*(table_options[Supply]=$C108)*(table_options[Component]=U$17)*(table_options[Default?]=TRUE),0)))</f>
        <v>None</v>
      </c>
      <c r="V108" s="148">
        <f>IF(U108="None",0,INDEX('Default Values'!$B$72:$B$85,MATCH('Historical Mix'!U$17,'Default Values'!$A$72:$A$85,0)))</f>
        <v>0</v>
      </c>
      <c r="W108" s="149" cm="1">
        <f t="array" ref="W108">IF(OR(U108="None",D108=0),0,INDEX('Default EI Values'!$F$2:$F$951,_xlfn.IFNA(MATCH(1,('Default EI Values'!$A$2:$A$951=$A108)*('Default EI Values'!$B$2:$B$951=$B108)*('Default EI Values'!$C$2:$C$951=SUBSTITUTE($C108,"*",""))*('Default EI Values'!$D$2:$D$951=U$17)*('Default EI Values'!$E$2:$E$951=U108),0),MATCH(1,('Default EI Values'!$A$2:$A$951=$A108)*('Default EI Values'!$B$2:$B$951="Any")*('Default EI Values'!$C$2:$C$951=$C108)*('Default EI Values'!$D$2:$D$951=U$17)*('Default EI Values'!$E$2:$E$951=U108),0))))</f>
        <v>0</v>
      </c>
      <c r="X108" s="203">
        <f>SUMPRODUCT($D108:$D117,W108:W117)</f>
        <v>0</v>
      </c>
      <c r="Y108" s="203">
        <f t="shared" ref="Y108" si="49">SUMPRODUCT($D108:$D117,V108:V117,W108:W117)</f>
        <v>0</v>
      </c>
      <c r="Z108" s="140" t="str" cm="1">
        <f t="array" ref="Z108">IF(LEN($B108)=0,"",INDEX(table_options[Component Options],MATCH(1,(table_options[Sector]=$A108)*(table_options[Supply]=$C108)*(table_options[Component]=Z$17)*(table_options[Default?]=TRUE),0)))</f>
        <v>None</v>
      </c>
      <c r="AA108" s="148">
        <f>IF(Z108="None",0,INDEX('Default Values'!$B$72:$B$85,MATCH('Historical Mix'!Z$17,'Default Values'!$A$72:$A$85,0)))</f>
        <v>0</v>
      </c>
      <c r="AB108" s="149" cm="1">
        <f t="array" ref="AB108">IF(OR(Z108="None",D108=0),0,INDEX('Default EI Values'!$F$2:$F$951,_xlfn.IFNA(MATCH(1,('Default EI Values'!$A$2:$A$951=$A108)*('Default EI Values'!$B$2:$B$951=$B108)*('Default EI Values'!$C$2:$C$951=SUBSTITUTE($C108,"*",""))*('Default EI Values'!$D$2:$D$951=Z$17)*('Default EI Values'!$E$2:$E$951=Z108),0),MATCH(1,('Default EI Values'!$A$2:$A$951=$A108)*('Default EI Values'!$B$2:$B$951="Any")*('Default EI Values'!$C$2:$C$951=$C108)*('Default EI Values'!$D$2:$D$951=Z$17)*('Default EI Values'!$E$2:$E$951=Z108),0))))</f>
        <v>0</v>
      </c>
      <c r="AC108" s="203">
        <f>SUMPRODUCT($D108:$D117,AB108:AB117)</f>
        <v>0</v>
      </c>
      <c r="AD108" s="203">
        <f t="shared" ref="AD108" si="50">SUMPRODUCT($D108:$D117,AA108:AA117,AB108:AB117)</f>
        <v>0</v>
      </c>
    </row>
    <row r="109" spans="1:30" x14ac:dyDescent="0.25">
      <c r="A109" s="140" t="s">
        <v>11</v>
      </c>
      <c r="B109" s="140" t="s">
        <v>22</v>
      </c>
      <c r="C109" s="140" t="s">
        <v>51</v>
      </c>
      <c r="D109" s="147">
        <f t="shared" si="40"/>
        <v>0</v>
      </c>
      <c r="E109" s="140" t="str" cm="1">
        <f t="array" ref="E109">IF(LEN($B109)=0,"",INDEX(table_options[Component Options],MATCH(1,(table_options[Sector]=$A109)*(table_options[Supply]=$C109)*(table_options[Component]=E$17)*(table_options[Default?]=TRUE),0)))</f>
        <v>Groundwater pumping</v>
      </c>
      <c r="F109" s="148">
        <f>IF(E109="None",0,INDEX('Default Values'!$B$72:$B$85,MATCH('Historical Mix'!$C109,'Default Values'!$A$72:$A$85,0)))</f>
        <v>0.94</v>
      </c>
      <c r="G109" s="149" cm="1">
        <f t="array" ref="G109">IF(OR(E109="None",D109=0),0,_xlfn.IFNA(INDEX('Default EI Values'!$F$2:$F$951,_xlfn.IFNA(MATCH(1,('Default EI Values'!$A$2:$A$951=$A109)*('Default EI Values'!$B$2:$B$951=$B109)*('Default EI Values'!$C$2:$C$951=SUBSTITUTE($C109,"*",""))*('Default EI Values'!$D$2:$D$951=E$17)*('Default EI Values'!$E$2:$E$951=E109),0),MATCH(1,('Default EI Values'!$A$2:$A$951=$A109)*('Default EI Values'!$B$2:$B$951="Any")*('Default EI Values'!$C$2:$C$951=$C109)*('Default EI Values'!$D$2:$D$951=E$17)*('Default EI Values'!$E$2:$E$951=E109),0))),0))</f>
        <v>0</v>
      </c>
      <c r="H109" s="204"/>
      <c r="I109" s="204"/>
      <c r="J109" s="140" t="str" cm="1">
        <f t="array" ref="J109">IF(LEN($B109)=0,"",INDEX(table_options[Component Options],MATCH(1,(table_options[Sector]=$A109)*(table_options[Supply]=$C109)*(table_options[Component]=J$17)*(table_options[Default?]=TRUE),0)))</f>
        <v>Brackish Desalination Treatment</v>
      </c>
      <c r="K109" s="148">
        <f>IF(J109="None",0,INDEX('Default Values'!$B$72:$B$85,MATCH('Historical Mix'!J$17,'Default Values'!$A$72:$A$85,0)))</f>
        <v>0.94</v>
      </c>
      <c r="L109" s="149" cm="1">
        <f t="array" ref="L109">IF(OR(J109="None",D109=0),0,INDEX('Default EI Values'!$F$2:$F$951,_xlfn.IFNA(MATCH(1,('Default EI Values'!$A$2:$A$951=$A109)*('Default EI Values'!$B$2:$B$951=$B109)*('Default EI Values'!$C$2:$C$951=SUBSTITUTE($C109,"*",""))*('Default EI Values'!$D$2:$D$951=J$17)*('Default EI Values'!$E$2:$E$951=J109),0),MATCH(1,('Default EI Values'!$A$2:$A$951=$A109)*('Default EI Values'!$B$2:$B$951="Any")*('Default EI Values'!$C$2:$C$951=$C109)*('Default EI Values'!$D$2:$D$951=J$17)*('Default EI Values'!$E$2:$E$951=J109),0))))</f>
        <v>0</v>
      </c>
      <c r="M109" s="204"/>
      <c r="N109" s="204"/>
      <c r="O109" s="140" t="str" cm="1">
        <f t="array" ref="O109">IF(LEN($B109)=0,"",INDEX(table_options[Component Options],MATCH(1,(table_options[Sector]=$A109)*(table_options[Supply]=$C109)*(table_options[Component]=O$17)*(table_options[Default?]=TRUE),0)))</f>
        <v>Ag Distribution</v>
      </c>
      <c r="P109" s="140" t="str">
        <f>IF(OR(LEN($C109)=0,O109&lt;&gt;"Urban Potable Distribution"),"",INDEX('Default Values'!$B$56:$B$65,MATCH('Historical Mix'!$B109,'Default Values'!$A$56:$A$65,0)))</f>
        <v/>
      </c>
      <c r="Q109" s="148">
        <f>IF(P109="None",0,INDEX('Default Values'!$B$72:$B$85,MATCH('Historical Mix'!O$17,'Default Values'!$A$72:$A$85,0)))</f>
        <v>0.95</v>
      </c>
      <c r="R109" s="149" cm="1">
        <f t="array" ref="R109">IF(OR(O109="None",D109=0),0,INDEX('Default EI Values'!$F$2:$F$951,_xlfn.IFNA(MATCH(1,('Default EI Values'!$A$2:$A$951=$A109)*('Default EI Values'!$B$2:$B$951=$B109)*('Default EI Values'!$C$2:$C$951=SUBSTITUTE($C109,"*",""))*('Default EI Values'!$D$2:$D$951=O$17)*('Default EI Values'!$E$2:$E$951=O109),0),_xlfn.IFNA(MATCH(1,('Default EI Values'!$A$2:$A$951=$A109)*('Default EI Values'!$B$2:$B$951="Any")*('Default EI Values'!$C$2:$C$951=$C109)*('Default EI Values'!$D$2:$D$951=O$17)*('Default EI Values'!$E$2:$E$951=O109),0),MATCH(1,('Default EI Values'!$B$2:$B$951="Any")*('Default EI Values'!$C$2:$C$951=$C109)*('Default EI Values'!$D$2:$D$951=O$17)*('Default EI Values'!$E$2:$E$951=$O109&amp;" - "&amp;$P109),0)))))</f>
        <v>0</v>
      </c>
      <c r="S109" s="204"/>
      <c r="T109" s="204"/>
      <c r="U109" s="140" t="str" cm="1">
        <f t="array" ref="U109">IF(LEN($B109)=0,"",INDEX(table_options[Component Options],MATCH(1,(table_options[Sector]=$A109)*(table_options[Supply]=$C109)*(table_options[Component]=U$17)*(table_options[Default?]=TRUE),0)))</f>
        <v>None</v>
      </c>
      <c r="V109" s="148">
        <f>IF(U109="None",0,INDEX('Default Values'!$B$72:$B$85,MATCH('Historical Mix'!U$17,'Default Values'!$A$72:$A$85,0)))</f>
        <v>0</v>
      </c>
      <c r="W109" s="149" cm="1">
        <f t="array" ref="W109">IF(OR(U109="None",D109=0),0,INDEX('Default EI Values'!$F$2:$F$951,_xlfn.IFNA(MATCH(1,('Default EI Values'!$A$2:$A$951=$A109)*('Default EI Values'!$B$2:$B$951=$B109)*('Default EI Values'!$C$2:$C$951=SUBSTITUTE($C109,"*",""))*('Default EI Values'!$D$2:$D$951=U$17)*('Default EI Values'!$E$2:$E$951=U109),0),MATCH(1,('Default EI Values'!$A$2:$A$951=$A109)*('Default EI Values'!$B$2:$B$951="Any")*('Default EI Values'!$C$2:$C$951=$C109)*('Default EI Values'!$D$2:$D$951=U$17)*('Default EI Values'!$E$2:$E$951=U109),0))))</f>
        <v>0</v>
      </c>
      <c r="X109" s="204"/>
      <c r="Y109" s="204"/>
      <c r="Z109" s="140" t="str" cm="1">
        <f t="array" ref="Z109">IF(LEN($B109)=0,"",INDEX(table_options[Component Options],MATCH(1,(table_options[Sector]=$A109)*(table_options[Supply]=$C109)*(table_options[Component]=Z$17)*(table_options[Default?]=TRUE),0)))</f>
        <v>None</v>
      </c>
      <c r="AA109" s="148">
        <f>IF(Z109="None",0,INDEX('Default Values'!$B$72:$B$85,MATCH('Historical Mix'!Z$17,'Default Values'!$A$72:$A$85,0)))</f>
        <v>0</v>
      </c>
      <c r="AB109" s="149" cm="1">
        <f t="array" ref="AB109">IF(OR(Z109="None",D109=0),0,INDEX('Default EI Values'!$F$2:$F$951,_xlfn.IFNA(MATCH(1,('Default EI Values'!$A$2:$A$951=$A109)*('Default EI Values'!$B$2:$B$951=$B109)*('Default EI Values'!$C$2:$C$951=SUBSTITUTE($C109,"*",""))*('Default EI Values'!$D$2:$D$951=Z$17)*('Default EI Values'!$E$2:$E$951=Z109),0),MATCH(1,('Default EI Values'!$A$2:$A$951=$A109)*('Default EI Values'!$B$2:$B$951="Any")*('Default EI Values'!$C$2:$C$951=$C109)*('Default EI Values'!$D$2:$D$951=Z$17)*('Default EI Values'!$E$2:$E$951=Z109),0))))</f>
        <v>0</v>
      </c>
      <c r="AC109" s="204"/>
      <c r="AD109" s="204"/>
    </row>
    <row r="110" spans="1:30" x14ac:dyDescent="0.25">
      <c r="A110" s="140" t="s">
        <v>11</v>
      </c>
      <c r="B110" s="140" t="s">
        <v>22</v>
      </c>
      <c r="C110" s="140" t="s">
        <v>88</v>
      </c>
      <c r="D110" s="147">
        <f t="shared" si="40"/>
        <v>0</v>
      </c>
      <c r="E110" s="140" t="str" cm="1">
        <f t="array" ref="E110">IF(LEN($B110)=0,"",INDEX(table_options[Component Options],MATCH(1,(table_options[Sector]=$A110)*(table_options[Supply]=$C110)*(table_options[Component]=E$17)*(table_options[Default?]=TRUE),0)))</f>
        <v>Recycled Water (Non-Potable) Conveyance</v>
      </c>
      <c r="F110" s="148">
        <f>IF(E110="None",0,INDEX('Default Values'!$B$72:$B$85,MATCH('Historical Mix'!$C110,'Default Values'!$A$72:$A$85,0)))</f>
        <v>0.97</v>
      </c>
      <c r="G110" s="149" cm="1">
        <f t="array" ref="G110">IF(OR(E110="None",D110=0),0,_xlfn.IFNA(INDEX('Default EI Values'!$F$2:$F$951,_xlfn.IFNA(MATCH(1,('Default EI Values'!$A$2:$A$951=$A110)*('Default EI Values'!$B$2:$B$951=$B110)*('Default EI Values'!$C$2:$C$951=SUBSTITUTE($C110,"*",""))*('Default EI Values'!$D$2:$D$951=E$17)*('Default EI Values'!$E$2:$E$951=E110),0),MATCH(1,('Default EI Values'!$A$2:$A$951=$A110)*('Default EI Values'!$B$2:$B$951="Any")*('Default EI Values'!$C$2:$C$951=$C110)*('Default EI Values'!$D$2:$D$951=E$17)*('Default EI Values'!$E$2:$E$951=E110),0))),0))</f>
        <v>0</v>
      </c>
      <c r="H110" s="204"/>
      <c r="I110" s="204"/>
      <c r="J110" s="140" t="str" cm="1">
        <f t="array" ref="J110">IF(LEN($B110)=0,"",INDEX(table_options[Component Options],MATCH(1,(table_options[Sector]=$A110)*(table_options[Supply]=$C110)*(table_options[Component]=J$17)*(table_options[Default?]=TRUE),0)))</f>
        <v>Recycled Water (Non-potable) Treatment</v>
      </c>
      <c r="K110" s="148">
        <f>IF(J110="None",0,INDEX('Default Values'!$B$72:$B$85,MATCH('Historical Mix'!J$17,'Default Values'!$A$72:$A$85,0)))</f>
        <v>0.94</v>
      </c>
      <c r="L110" s="149" cm="1">
        <f t="array" ref="L110">IF(OR(J110="None",D110=0),0,INDEX('Default EI Values'!$F$2:$F$951,_xlfn.IFNA(MATCH(1,('Default EI Values'!$A$2:$A$951=$A110)*('Default EI Values'!$B$2:$B$951=$B110)*('Default EI Values'!$C$2:$C$951=SUBSTITUTE($C110,"*",""))*('Default EI Values'!$D$2:$D$951=J$17)*('Default EI Values'!$E$2:$E$951=J110),0),MATCH(1,('Default EI Values'!$A$2:$A$951=$A110)*('Default EI Values'!$B$2:$B$951="Any")*('Default EI Values'!$C$2:$C$951=$C110)*('Default EI Values'!$D$2:$D$951=J$17)*('Default EI Values'!$E$2:$E$951=J110),0))))</f>
        <v>0</v>
      </c>
      <c r="M110" s="204"/>
      <c r="N110" s="204"/>
      <c r="O110" s="140" t="str" cm="1">
        <f t="array" ref="O110">IF(LEN($B110)=0,"",INDEX(table_options[Component Options],MATCH(1,(table_options[Sector]=$A110)*(table_options[Supply]=$C110)*(table_options[Component]=O$17)*(table_options[Default?]=TRUE),0)))</f>
        <v>Ag Distribution</v>
      </c>
      <c r="P110" s="140" t="str">
        <f>IF(OR(LEN($C110)=0,O110&lt;&gt;"Urban Potable Distribution"),"",INDEX('Default Values'!$B$56:$B$65,MATCH('Historical Mix'!$B110,'Default Values'!$A$56:$A$65,0)))</f>
        <v/>
      </c>
      <c r="Q110" s="148">
        <f>IF(P110="None",0,INDEX('Default Values'!$B$72:$B$85,MATCH('Historical Mix'!O$17,'Default Values'!$A$72:$A$85,0)))</f>
        <v>0.95</v>
      </c>
      <c r="R110" s="149" cm="1">
        <f t="array" ref="R110">IF(OR(O110="None",D110=0),0,INDEX('Default EI Values'!$F$2:$F$951,_xlfn.IFNA(MATCH(1,('Default EI Values'!$A$2:$A$951=$A110)*('Default EI Values'!$B$2:$B$951=$B110)*('Default EI Values'!$C$2:$C$951=SUBSTITUTE($C110,"*",""))*('Default EI Values'!$D$2:$D$951=O$17)*('Default EI Values'!$E$2:$E$951=O110),0),_xlfn.IFNA(MATCH(1,('Default EI Values'!$A$2:$A$951=$A110)*('Default EI Values'!$B$2:$B$951="Any")*('Default EI Values'!$C$2:$C$951=$C110)*('Default EI Values'!$D$2:$D$951=O$17)*('Default EI Values'!$E$2:$E$951=O110),0),MATCH(1,('Default EI Values'!$B$2:$B$951="Any")*('Default EI Values'!$C$2:$C$951=$C110)*('Default EI Values'!$D$2:$D$951=O$17)*('Default EI Values'!$E$2:$E$951=$O110&amp;" - "&amp;$P110),0)))))</f>
        <v>0</v>
      </c>
      <c r="S110" s="204"/>
      <c r="T110" s="204"/>
      <c r="U110" s="140" t="str" cm="1">
        <f t="array" ref="U110">IF(LEN($B110)=0,"",INDEX(table_options[Component Options],MATCH(1,(table_options[Sector]=$A110)*(table_options[Supply]=$C110)*(table_options[Component]=U$17)*(table_options[Default?]=TRUE),0)))</f>
        <v>None</v>
      </c>
      <c r="V110" s="148">
        <f>IF(U110="None",0,INDEX('Default Values'!$B$72:$B$85,MATCH('Historical Mix'!U$17,'Default Values'!$A$72:$A$85,0)))</f>
        <v>0</v>
      </c>
      <c r="W110" s="149" cm="1">
        <f t="array" ref="W110">IF(OR(U110="None",D110=0),0,INDEX('Default EI Values'!$F$2:$F$951,_xlfn.IFNA(MATCH(1,('Default EI Values'!$A$2:$A$951=$A110)*('Default EI Values'!$B$2:$B$951=$B110)*('Default EI Values'!$C$2:$C$951=SUBSTITUTE($C110,"*",""))*('Default EI Values'!$D$2:$D$951=U$17)*('Default EI Values'!$E$2:$E$951=U110),0),MATCH(1,('Default EI Values'!$A$2:$A$951=$A110)*('Default EI Values'!$B$2:$B$951="Any")*('Default EI Values'!$C$2:$C$951=$C110)*('Default EI Values'!$D$2:$D$951=U$17)*('Default EI Values'!$E$2:$E$951=U110),0))))</f>
        <v>0</v>
      </c>
      <c r="X110" s="204"/>
      <c r="Y110" s="204"/>
      <c r="Z110" s="140" t="str" cm="1">
        <f t="array" ref="Z110">IF(LEN($B110)=0,"",INDEX(table_options[Component Options],MATCH(1,(table_options[Sector]=$A110)*(table_options[Supply]=$C110)*(table_options[Component]=Z$17)*(table_options[Default?]=TRUE),0)))</f>
        <v>None</v>
      </c>
      <c r="AA110" s="148">
        <f>IF(Z110="None",0,INDEX('Default Values'!$B$72:$B$85,MATCH('Historical Mix'!Z$17,'Default Values'!$A$72:$A$85,0)))</f>
        <v>0</v>
      </c>
      <c r="AB110" s="149" cm="1">
        <f t="array" ref="AB110">IF(OR(Z110="None",D110=0),0,INDEX('Default EI Values'!$F$2:$F$951,_xlfn.IFNA(MATCH(1,('Default EI Values'!$A$2:$A$951=$A110)*('Default EI Values'!$B$2:$B$951=$B110)*('Default EI Values'!$C$2:$C$951=SUBSTITUTE($C110,"*",""))*('Default EI Values'!$D$2:$D$951=Z$17)*('Default EI Values'!$E$2:$E$951=Z110),0),MATCH(1,('Default EI Values'!$A$2:$A$951=$A110)*('Default EI Values'!$B$2:$B$951="Any")*('Default EI Values'!$C$2:$C$951=$C110)*('Default EI Values'!$D$2:$D$951=Z$17)*('Default EI Values'!$E$2:$E$951=Z110),0))))</f>
        <v>0</v>
      </c>
      <c r="AC110" s="204"/>
      <c r="AD110" s="204"/>
    </row>
    <row r="111" spans="1:30" x14ac:dyDescent="0.25">
      <c r="A111" s="140" t="s">
        <v>11</v>
      </c>
      <c r="B111" s="140" t="s">
        <v>22</v>
      </c>
      <c r="C111" s="140" t="s">
        <v>89</v>
      </c>
      <c r="D111" s="147">
        <f t="shared" si="40"/>
        <v>0</v>
      </c>
      <c r="E111" s="140" t="str" cm="1">
        <f t="array" ref="E111">IF(LEN($B111)=0,"",INDEX(table_options[Component Options],MATCH(1,(table_options[Sector]=$A111)*(table_options[Supply]=$C111)*(table_options[Component]=E$17)*(table_options[Default?]=TRUE),0)))</f>
        <v>Groundwater pumping</v>
      </c>
      <c r="F111" s="148">
        <f>IF(E111="None",0,INDEX('Default Values'!$B$72:$B$85,MATCH('Historical Mix'!$C111,'Default Values'!$A$72:$A$85,0)))</f>
        <v>0.97</v>
      </c>
      <c r="G111" s="149" cm="1">
        <f t="array" ref="G111">IF(OR(E111="None",D111=0),0,_xlfn.IFNA(INDEX('Default EI Values'!$F$2:$F$951,_xlfn.IFNA(MATCH(1,('Default EI Values'!$A$2:$A$951=$A111)*('Default EI Values'!$B$2:$B$951=$B111)*('Default EI Values'!$C$2:$C$951=SUBSTITUTE($C111,"*",""))*('Default EI Values'!$D$2:$D$951=E$17)*('Default EI Values'!$E$2:$E$951=E111),0),MATCH(1,('Default EI Values'!$A$2:$A$951=$A111)*('Default EI Values'!$B$2:$B$951="Any")*('Default EI Values'!$C$2:$C$951=$C111)*('Default EI Values'!$D$2:$D$951=E$17)*('Default EI Values'!$E$2:$E$951=E111),0))),0))</f>
        <v>0</v>
      </c>
      <c r="H111" s="204"/>
      <c r="I111" s="204"/>
      <c r="J111" s="140" t="str" cm="1">
        <f t="array" ref="J111">IF(LEN($B111)=0,"",INDEX(table_options[Component Options],MATCH(1,(table_options[Sector]=$A111)*(table_options[Supply]=$C111)*(table_options[Component]=J$17)*(table_options[Default?]=TRUE),0)))</f>
        <v>Recycled Water (Potable) Treatment</v>
      </c>
      <c r="K111" s="148">
        <f>IF(J111="None",0,INDEX('Default Values'!$B$72:$B$85,MATCH('Historical Mix'!J$17,'Default Values'!$A$72:$A$85,0)))</f>
        <v>0.94</v>
      </c>
      <c r="L111" s="149" cm="1">
        <f t="array" ref="L111">IF(OR(J111="None",D111=0),0,INDEX('Default EI Values'!$F$2:$F$951,_xlfn.IFNA(MATCH(1,('Default EI Values'!$A$2:$A$951=$A111)*('Default EI Values'!$B$2:$B$951=$B111)*('Default EI Values'!$C$2:$C$951=SUBSTITUTE($C111,"*",""))*('Default EI Values'!$D$2:$D$951=J$17)*('Default EI Values'!$E$2:$E$951=J111),0),MATCH(1,('Default EI Values'!$A$2:$A$951=$A111)*('Default EI Values'!$B$2:$B$951="Any")*('Default EI Values'!$C$2:$C$951=$C111)*('Default EI Values'!$D$2:$D$951=J$17)*('Default EI Values'!$E$2:$E$951=J111),0))))</f>
        <v>0</v>
      </c>
      <c r="M111" s="204"/>
      <c r="N111" s="204"/>
      <c r="O111" s="140" t="str" cm="1">
        <f t="array" ref="O111">IF(LEN($B111)=0,"",INDEX(table_options[Component Options],MATCH(1,(table_options[Sector]=$A111)*(table_options[Supply]=$C111)*(table_options[Component]=O$17)*(table_options[Default?]=TRUE),0)))</f>
        <v>Ag Distribution</v>
      </c>
      <c r="P111" s="140" t="str">
        <f>IF(OR(LEN($C111)=0,O111&lt;&gt;"Urban Potable Distribution"),"",INDEX('Default Values'!$B$56:$B$65,MATCH('Historical Mix'!$B111,'Default Values'!$A$56:$A$65,0)))</f>
        <v/>
      </c>
      <c r="Q111" s="148">
        <f>IF(P111="None",0,INDEX('Default Values'!$B$72:$B$85,MATCH('Historical Mix'!O$17,'Default Values'!$A$72:$A$85,0)))</f>
        <v>0.95</v>
      </c>
      <c r="R111" s="149" cm="1">
        <f t="array" ref="R111">IF(OR(O111="None",D111=0),0,INDEX('Default EI Values'!$F$2:$F$951,_xlfn.IFNA(MATCH(1,('Default EI Values'!$A$2:$A$951=$A111)*('Default EI Values'!$B$2:$B$951=$B111)*('Default EI Values'!$C$2:$C$951=SUBSTITUTE($C111,"*",""))*('Default EI Values'!$D$2:$D$951=O$17)*('Default EI Values'!$E$2:$E$951=O111),0),_xlfn.IFNA(MATCH(1,('Default EI Values'!$A$2:$A$951=$A111)*('Default EI Values'!$B$2:$B$951="Any")*('Default EI Values'!$C$2:$C$951=$C111)*('Default EI Values'!$D$2:$D$951=O$17)*('Default EI Values'!$E$2:$E$951=O111),0),MATCH(1,('Default EI Values'!$B$2:$B$951="Any")*('Default EI Values'!$C$2:$C$951=$C111)*('Default EI Values'!$D$2:$D$951=O$17)*('Default EI Values'!$E$2:$E$951=$O111&amp;" - "&amp;$P111),0)))))</f>
        <v>0</v>
      </c>
      <c r="S111" s="204"/>
      <c r="T111" s="204"/>
      <c r="U111" s="140" t="str" cm="1">
        <f t="array" ref="U111">IF(LEN($B111)=0,"",INDEX(table_options[Component Options],MATCH(1,(table_options[Sector]=$A111)*(table_options[Supply]=$C111)*(table_options[Component]=U$17)*(table_options[Default?]=TRUE),0)))</f>
        <v>None</v>
      </c>
      <c r="V111" s="148">
        <f>IF(U111="None",0,INDEX('Default Values'!$B$72:$B$85,MATCH('Historical Mix'!U$17,'Default Values'!$A$72:$A$85,0)))</f>
        <v>0</v>
      </c>
      <c r="W111" s="149" cm="1">
        <f t="array" ref="W111">IF(OR(U111="None",D111=0),0,INDEX('Default EI Values'!$F$2:$F$951,_xlfn.IFNA(MATCH(1,('Default EI Values'!$A$2:$A$951=$A111)*('Default EI Values'!$B$2:$B$951=$B111)*('Default EI Values'!$C$2:$C$951=SUBSTITUTE($C111,"*",""))*('Default EI Values'!$D$2:$D$951=U$17)*('Default EI Values'!$E$2:$E$951=U111),0),MATCH(1,('Default EI Values'!$A$2:$A$951=$A111)*('Default EI Values'!$B$2:$B$951="Any")*('Default EI Values'!$C$2:$C$951=$C111)*('Default EI Values'!$D$2:$D$951=U$17)*('Default EI Values'!$E$2:$E$951=U111),0))))</f>
        <v>0</v>
      </c>
      <c r="X111" s="204"/>
      <c r="Y111" s="204"/>
      <c r="Z111" s="140" t="str" cm="1">
        <f t="array" ref="Z111">IF(LEN($B111)=0,"",INDEX(table_options[Component Options],MATCH(1,(table_options[Sector]=$A111)*(table_options[Supply]=$C111)*(table_options[Component]=Z$17)*(table_options[Default?]=TRUE),0)))</f>
        <v>None</v>
      </c>
      <c r="AA111" s="148">
        <f>IF(Z111="None",0,INDEX('Default Values'!$B$72:$B$85,MATCH('Historical Mix'!Z$17,'Default Values'!$A$72:$A$85,0)))</f>
        <v>0</v>
      </c>
      <c r="AB111" s="149" cm="1">
        <f t="array" ref="AB111">IF(OR(Z111="None",D111=0),0,INDEX('Default EI Values'!$F$2:$F$951,_xlfn.IFNA(MATCH(1,('Default EI Values'!$A$2:$A$951=$A111)*('Default EI Values'!$B$2:$B$951=$B111)*('Default EI Values'!$C$2:$C$951=SUBSTITUTE($C111,"*",""))*('Default EI Values'!$D$2:$D$951=Z$17)*('Default EI Values'!$E$2:$E$951=Z111),0),MATCH(1,('Default EI Values'!$A$2:$A$951=$A111)*('Default EI Values'!$B$2:$B$951="Any")*('Default EI Values'!$C$2:$C$951=$C111)*('Default EI Values'!$D$2:$D$951=Z$17)*('Default EI Values'!$E$2:$E$951=Z111),0))))</f>
        <v>0</v>
      </c>
      <c r="AC111" s="204"/>
      <c r="AD111" s="204"/>
    </row>
    <row r="112" spans="1:30" x14ac:dyDescent="0.25">
      <c r="A112" s="140" t="s">
        <v>11</v>
      </c>
      <c r="B112" s="140" t="s">
        <v>22</v>
      </c>
      <c r="C112" s="140" t="s">
        <v>36</v>
      </c>
      <c r="D112" s="147">
        <f t="shared" si="40"/>
        <v>0.21613613127934989</v>
      </c>
      <c r="E112" s="140" t="str" cm="1">
        <f t="array" ref="E112">IF(LEN($B112)=0,"",INDEX(table_options[Component Options],MATCH(1,(table_options[Sector]=$A112)*(table_options[Supply]=$C112)*(table_options[Component]=E$17)*(table_options[Default?]=TRUE),0)))</f>
        <v>Groundwater pumping</v>
      </c>
      <c r="F112" s="148">
        <f>IF(E112="None",0,INDEX('Default Values'!$B$72:$B$85,MATCH('Historical Mix'!$C112,'Default Values'!$A$72:$A$85,0)))</f>
        <v>0.59</v>
      </c>
      <c r="G112" s="149" cm="1">
        <f t="array" ref="G112">IF(OR(E112="None",D112=0),0,_xlfn.IFNA(INDEX('Default EI Values'!$F$2:$F$951,_xlfn.IFNA(MATCH(1,('Default EI Values'!$A$2:$A$951=$A112)*('Default EI Values'!$B$2:$B$951=$B112)*('Default EI Values'!$C$2:$C$951=SUBSTITUTE($C112,"*",""))*('Default EI Values'!$D$2:$D$951=E$17)*('Default EI Values'!$E$2:$E$951=E112),0),MATCH(1,('Default EI Values'!$A$2:$A$951=$A112)*('Default EI Values'!$B$2:$B$951="Any")*('Default EI Values'!$C$2:$C$951=$C112)*('Default EI Values'!$D$2:$D$951=E$17)*('Default EI Values'!$E$2:$E$951=E112),0))),0))</f>
        <v>293.61074933333333</v>
      </c>
      <c r="H112" s="204"/>
      <c r="I112" s="204"/>
      <c r="J112" s="140" t="str" cm="1">
        <f t="array" ref="J112">IF(LEN($B112)=0,"",INDEX(table_options[Component Options],MATCH(1,(table_options[Sector]=$A112)*(table_options[Supply]=$C112)*(table_options[Component]=J$17)*(table_options[Default?]=TRUE),0)))</f>
        <v>None</v>
      </c>
      <c r="K112" s="148">
        <f>IF(J112="None",0,INDEX('Default Values'!$B$72:$B$85,MATCH('Historical Mix'!J$17,'Default Values'!$A$72:$A$85,0)))</f>
        <v>0</v>
      </c>
      <c r="L112" s="149" cm="1">
        <f t="array" ref="L112">IF(OR(J112="None",D112=0),0,INDEX('Default EI Values'!$F$2:$F$951,_xlfn.IFNA(MATCH(1,('Default EI Values'!$A$2:$A$951=$A112)*('Default EI Values'!$B$2:$B$951=$B112)*('Default EI Values'!$C$2:$C$951=SUBSTITUTE($C112,"*",""))*('Default EI Values'!$D$2:$D$951=J$17)*('Default EI Values'!$E$2:$E$951=J112),0),MATCH(1,('Default EI Values'!$A$2:$A$951=$A112)*('Default EI Values'!$B$2:$B$951="Any")*('Default EI Values'!$C$2:$C$951=$C112)*('Default EI Values'!$D$2:$D$951=J$17)*('Default EI Values'!$E$2:$E$951=J112),0))))</f>
        <v>0</v>
      </c>
      <c r="M112" s="204"/>
      <c r="N112" s="204"/>
      <c r="O112" s="140" t="str" cm="1">
        <f t="array" ref="O112">IF(LEN($B112)=0,"",INDEX(table_options[Component Options],MATCH(1,(table_options[Sector]=$A112)*(table_options[Supply]=$C112)*(table_options[Component]=O$17)*(table_options[Default?]=TRUE),0)))</f>
        <v>Ag Distribution</v>
      </c>
      <c r="P112" s="140" t="str">
        <f>IF(OR(LEN($C112)=0,O112&lt;&gt;"Urban Potable Distribution"),"",INDEX('Default Values'!$B$56:$B$65,MATCH('Historical Mix'!$B112,'Default Values'!$A$56:$A$65,0)))</f>
        <v/>
      </c>
      <c r="Q112" s="148">
        <f>IF(P112="None",0,INDEX('Default Values'!$B$72:$B$85,MATCH('Historical Mix'!O$17,'Default Values'!$A$72:$A$85,0)))</f>
        <v>0.95</v>
      </c>
      <c r="R112" s="149" cm="1">
        <f t="array" ref="R112">IF(OR(O112="None",D112=0),0,INDEX('Default EI Values'!$F$2:$F$951,_xlfn.IFNA(MATCH(1,('Default EI Values'!$A$2:$A$951=$A112)*('Default EI Values'!$B$2:$B$951=$B112)*('Default EI Values'!$C$2:$C$951=SUBSTITUTE($C112,"*",""))*('Default EI Values'!$D$2:$D$951=O$17)*('Default EI Values'!$E$2:$E$951=O112),0),_xlfn.IFNA(MATCH(1,('Default EI Values'!$A$2:$A$951=$A112)*('Default EI Values'!$B$2:$B$951="Any")*('Default EI Values'!$C$2:$C$951=$C112)*('Default EI Values'!$D$2:$D$951=O$17)*('Default EI Values'!$E$2:$E$951=O112),0),MATCH(1,('Default EI Values'!$B$2:$B$951="Any")*('Default EI Values'!$C$2:$C$951=$C112)*('Default EI Values'!$D$2:$D$951=O$17)*('Default EI Values'!$E$2:$E$951=$O112&amp;" - "&amp;$P112),0)))))</f>
        <v>19.14374625</v>
      </c>
      <c r="S112" s="204"/>
      <c r="T112" s="204"/>
      <c r="U112" s="140" t="str" cm="1">
        <f t="array" ref="U112">IF(LEN($B112)=0,"",INDEX(table_options[Component Options],MATCH(1,(table_options[Sector]=$A112)*(table_options[Supply]=$C112)*(table_options[Component]=U$17)*(table_options[Default?]=TRUE),0)))</f>
        <v>None</v>
      </c>
      <c r="V112" s="148">
        <f>IF(U112="None",0,INDEX('Default Values'!$B$72:$B$85,MATCH('Historical Mix'!U$17,'Default Values'!$A$72:$A$85,0)))</f>
        <v>0</v>
      </c>
      <c r="W112" s="149" cm="1">
        <f t="array" ref="W112">IF(OR(U112="None",D112=0),0,INDEX('Default EI Values'!$F$2:$F$951,_xlfn.IFNA(MATCH(1,('Default EI Values'!$A$2:$A$951=$A112)*('Default EI Values'!$B$2:$B$951=$B112)*('Default EI Values'!$C$2:$C$951=SUBSTITUTE($C112,"*",""))*('Default EI Values'!$D$2:$D$951=U$17)*('Default EI Values'!$E$2:$E$951=U112),0),MATCH(1,('Default EI Values'!$A$2:$A$951=$A112)*('Default EI Values'!$B$2:$B$951="Any")*('Default EI Values'!$C$2:$C$951=$C112)*('Default EI Values'!$D$2:$D$951=U$17)*('Default EI Values'!$E$2:$E$951=U112),0))))</f>
        <v>0</v>
      </c>
      <c r="X112" s="204"/>
      <c r="Y112" s="204"/>
      <c r="Z112" s="140" t="str" cm="1">
        <f t="array" ref="Z112">IF(LEN($B112)=0,"",INDEX(table_options[Component Options],MATCH(1,(table_options[Sector]=$A112)*(table_options[Supply]=$C112)*(table_options[Component]=Z$17)*(table_options[Default?]=TRUE),0)))</f>
        <v>None</v>
      </c>
      <c r="AA112" s="148">
        <f>IF(Z112="None",0,INDEX('Default Values'!$B$72:$B$85,MATCH('Historical Mix'!Z$17,'Default Values'!$A$72:$A$85,0)))</f>
        <v>0</v>
      </c>
      <c r="AB112" s="149" cm="1">
        <f t="array" ref="AB112">IF(OR(Z112="None",D112=0),0,INDEX('Default EI Values'!$F$2:$F$951,_xlfn.IFNA(MATCH(1,('Default EI Values'!$A$2:$A$951=$A112)*('Default EI Values'!$B$2:$B$951=$B112)*('Default EI Values'!$C$2:$C$951=SUBSTITUTE($C112,"*",""))*('Default EI Values'!$D$2:$D$951=Z$17)*('Default EI Values'!$E$2:$E$951=Z112),0),MATCH(1,('Default EI Values'!$A$2:$A$951=$A112)*('Default EI Values'!$B$2:$B$951="Any")*('Default EI Values'!$C$2:$C$951=$C112)*('Default EI Values'!$D$2:$D$951=Z$17)*('Default EI Values'!$E$2:$E$951=Z112),0))))</f>
        <v>0</v>
      </c>
      <c r="AC112" s="204"/>
      <c r="AD112" s="204"/>
    </row>
    <row r="113" spans="1:30" x14ac:dyDescent="0.25">
      <c r="A113" s="140" t="s">
        <v>11</v>
      </c>
      <c r="B113" s="140" t="s">
        <v>22</v>
      </c>
      <c r="C113" s="140" t="s">
        <v>189</v>
      </c>
      <c r="D113" s="147">
        <f t="shared" si="40"/>
        <v>0.54349014412436059</v>
      </c>
      <c r="E113" s="140" t="str" cm="1">
        <f t="array" ref="E113">IF(LEN($B113)=0,"",INDEX(table_options[Component Options],MATCH(1,(table_options[Sector]=$A113)*(table_options[Supply]=$C113)*(table_options[Component]=E$17)*(table_options[Default?]=TRUE),0)))</f>
        <v>Local Surface Water</v>
      </c>
      <c r="F113" s="148">
        <f>IF(E113="None",0,INDEX('Default Values'!$B$72:$B$85,MATCH('Historical Mix'!$C113,'Default Values'!$A$72:$A$85,0)))</f>
        <v>0.27</v>
      </c>
      <c r="G113" s="149" cm="1">
        <f t="array" ref="G113">IF(OR(E113="None",D113=0),0,_xlfn.IFNA(INDEX('Default EI Values'!$F$2:$F$951,_xlfn.IFNA(MATCH(1,('Default EI Values'!$A$2:$A$951=$A113)*('Default EI Values'!$B$2:$B$951=$B113)*('Default EI Values'!$C$2:$C$951=SUBSTITUTE($C113,"*",""))*('Default EI Values'!$D$2:$D$951=E$17)*('Default EI Values'!$E$2:$E$951=E113),0),MATCH(1,('Default EI Values'!$A$2:$A$951=$A113)*('Default EI Values'!$B$2:$B$951="Any")*('Default EI Values'!$C$2:$C$951=$C113)*('Default EI Values'!$D$2:$D$951=E$17)*('Default EI Values'!$E$2:$E$951=E113),0))),0))</f>
        <v>88.91037350000002</v>
      </c>
      <c r="H113" s="204"/>
      <c r="I113" s="204"/>
      <c r="J113" s="140" t="str" cm="1">
        <f t="array" ref="J113">IF(LEN($B113)=0,"",INDEX(table_options[Component Options],MATCH(1,(table_options[Sector]=$A113)*(table_options[Supply]=$C113)*(table_options[Component]=J$17)*(table_options[Default?]=TRUE),0)))</f>
        <v>None</v>
      </c>
      <c r="K113" s="148">
        <f>IF(J113="None",0,INDEX('Default Values'!$B$72:$B$85,MATCH('Historical Mix'!J$17,'Default Values'!$A$72:$A$85,0)))</f>
        <v>0</v>
      </c>
      <c r="L113" s="149" cm="1">
        <f t="array" ref="L113">IF(OR(J113="None",D113=0),0,INDEX('Default EI Values'!$F$2:$F$951,_xlfn.IFNA(MATCH(1,('Default EI Values'!$A$2:$A$951=$A113)*('Default EI Values'!$B$2:$B$951=$B113)*('Default EI Values'!$C$2:$C$951=SUBSTITUTE($C113,"*",""))*('Default EI Values'!$D$2:$D$951=J$17)*('Default EI Values'!$E$2:$E$951=J113),0),MATCH(1,('Default EI Values'!$A$2:$A$951=$A113)*('Default EI Values'!$B$2:$B$951="Any")*('Default EI Values'!$C$2:$C$951=$C113)*('Default EI Values'!$D$2:$D$951=J$17)*('Default EI Values'!$E$2:$E$951=J113),0))))</f>
        <v>0</v>
      </c>
      <c r="M113" s="204"/>
      <c r="N113" s="204"/>
      <c r="O113" s="140" t="str" cm="1">
        <f t="array" ref="O113">IF(LEN($B113)=0,"",INDEX(table_options[Component Options],MATCH(1,(table_options[Sector]=$A113)*(table_options[Supply]=$C113)*(table_options[Component]=O$17)*(table_options[Default?]=TRUE),0)))</f>
        <v>Ag Distribution</v>
      </c>
      <c r="P113" s="140" t="str">
        <f>IF(OR(LEN($C113)=0,O113&lt;&gt;"Urban Potable Distribution"),"",INDEX('Default Values'!$B$56:$B$65,MATCH('Historical Mix'!$B113,'Default Values'!$A$56:$A$65,0)))</f>
        <v/>
      </c>
      <c r="Q113" s="148">
        <f>IF(P113="None",0,INDEX('Default Values'!$B$72:$B$85,MATCH('Historical Mix'!O$17,'Default Values'!$A$72:$A$85,0)))</f>
        <v>0.95</v>
      </c>
      <c r="R113" s="149" cm="1">
        <f t="array" ref="R113">IF(OR(O113="None",D113=0),0,INDEX('Default EI Values'!$F$2:$F$951,_xlfn.IFNA(MATCH(1,('Default EI Values'!$A$2:$A$951=$A113)*('Default EI Values'!$B$2:$B$951=$B113)*('Default EI Values'!$C$2:$C$951=SUBSTITUTE($C113,"*",""))*('Default EI Values'!$D$2:$D$951=O$17)*('Default EI Values'!$E$2:$E$951=O113),0),_xlfn.IFNA(MATCH(1,('Default EI Values'!$A$2:$A$951=$A113)*('Default EI Values'!$B$2:$B$951="Any")*('Default EI Values'!$C$2:$C$951=$C113)*('Default EI Values'!$D$2:$D$951=O$17)*('Default EI Values'!$E$2:$E$951=O113),0),MATCH(1,('Default EI Values'!$B$2:$B$951="Any")*('Default EI Values'!$C$2:$C$951=$C113)*('Default EI Values'!$D$2:$D$951=O$17)*('Default EI Values'!$E$2:$E$951=$O113&amp;" - "&amp;$P113),0)))))</f>
        <v>19.14374625</v>
      </c>
      <c r="S113" s="204"/>
      <c r="T113" s="204"/>
      <c r="U113" s="140" t="str" cm="1">
        <f t="array" ref="U113">IF(LEN($B113)=0,"",INDEX(table_options[Component Options],MATCH(1,(table_options[Sector]=$A113)*(table_options[Supply]=$C113)*(table_options[Component]=U$17)*(table_options[Default?]=TRUE),0)))</f>
        <v>None</v>
      </c>
      <c r="V113" s="148">
        <f>IF(U113="None",0,INDEX('Default Values'!$B$72:$B$85,MATCH('Historical Mix'!U$17,'Default Values'!$A$72:$A$85,0)))</f>
        <v>0</v>
      </c>
      <c r="W113" s="149" cm="1">
        <f t="array" ref="W113">IF(OR(U113="None",D113=0),0,INDEX('Default EI Values'!$F$2:$F$951,_xlfn.IFNA(MATCH(1,('Default EI Values'!$A$2:$A$951=$A113)*('Default EI Values'!$B$2:$B$951=$B113)*('Default EI Values'!$C$2:$C$951=SUBSTITUTE($C113,"*",""))*('Default EI Values'!$D$2:$D$951=U$17)*('Default EI Values'!$E$2:$E$951=U113),0),MATCH(1,('Default EI Values'!$A$2:$A$951=$A113)*('Default EI Values'!$B$2:$B$951="Any")*('Default EI Values'!$C$2:$C$951=$C113)*('Default EI Values'!$D$2:$D$951=U$17)*('Default EI Values'!$E$2:$E$951=U113),0))))</f>
        <v>0</v>
      </c>
      <c r="X113" s="204"/>
      <c r="Y113" s="204"/>
      <c r="Z113" s="140" t="str" cm="1">
        <f t="array" ref="Z113">IF(LEN($B113)=0,"",INDEX(table_options[Component Options],MATCH(1,(table_options[Sector]=$A113)*(table_options[Supply]=$C113)*(table_options[Component]=Z$17)*(table_options[Default?]=TRUE),0)))</f>
        <v>None</v>
      </c>
      <c r="AA113" s="148">
        <f>IF(Z113="None",0,INDEX('Default Values'!$B$72:$B$85,MATCH('Historical Mix'!Z$17,'Default Values'!$A$72:$A$85,0)))</f>
        <v>0</v>
      </c>
      <c r="AB113" s="149" cm="1">
        <f t="array" ref="AB113">IF(OR(Z113="None",D113=0),0,INDEX('Default EI Values'!$F$2:$F$951,_xlfn.IFNA(MATCH(1,('Default EI Values'!$A$2:$A$951=$A113)*('Default EI Values'!$B$2:$B$951=$B113)*('Default EI Values'!$C$2:$C$951=SUBSTITUTE($C113,"*",""))*('Default EI Values'!$D$2:$D$951=Z$17)*('Default EI Values'!$E$2:$E$951=Z113),0),MATCH(1,('Default EI Values'!$A$2:$A$951=$A113)*('Default EI Values'!$B$2:$B$951="Any")*('Default EI Values'!$C$2:$C$951=$C113)*('Default EI Values'!$D$2:$D$951=Z$17)*('Default EI Values'!$E$2:$E$951=Z113),0))))</f>
        <v>0</v>
      </c>
      <c r="AC113" s="204"/>
      <c r="AD113" s="204"/>
    </row>
    <row r="114" spans="1:30" x14ac:dyDescent="0.25">
      <c r="A114" s="140" t="s">
        <v>11</v>
      </c>
      <c r="B114" s="140" t="s">
        <v>22</v>
      </c>
      <c r="C114" s="140" t="s">
        <v>188</v>
      </c>
      <c r="D114" s="147">
        <f t="shared" si="40"/>
        <v>2.5685295660516166E-3</v>
      </c>
      <c r="E114" s="140" t="str" cm="1">
        <f t="array" ref="E114">IF(LEN($B114)=0,"",INDEX(table_options[Component Options],MATCH(1,(table_options[Sector]=$A114)*(table_options[Supply]=$C114)*(table_options[Component]=E$17)*(table_options[Default?]=TRUE),0)))</f>
        <v>Local Imported Deliveries</v>
      </c>
      <c r="F114" s="148">
        <f>IF(E114="None",0,INDEX('Default Values'!$B$72:$B$85,MATCH('Historical Mix'!$C114,'Default Values'!$A$72:$A$85,0)))</f>
        <v>0.27</v>
      </c>
      <c r="G114" s="149" cm="1">
        <f t="array" ref="G114">IF(OR(E114="None",D114=0),0,_xlfn.IFNA(INDEX('Default EI Values'!$F$2:$F$951,_xlfn.IFNA(MATCH(1,('Default EI Values'!$A$2:$A$951=$A114)*('Default EI Values'!$B$2:$B$951=$B114)*('Default EI Values'!$C$2:$C$951=SUBSTITUTE($C114,"*",""))*('Default EI Values'!$D$2:$D$951=E$17)*('Default EI Values'!$E$2:$E$951=E114),0),MATCH(1,('Default EI Values'!$A$2:$A$951=$A114)*('Default EI Values'!$B$2:$B$951="Any")*('Default EI Values'!$C$2:$C$951=$C114)*('Default EI Values'!$D$2:$D$951=E$17)*('Default EI Values'!$E$2:$E$951=E114),0))),0))</f>
        <v>0</v>
      </c>
      <c r="H114" s="204"/>
      <c r="I114" s="204"/>
      <c r="J114" s="140" t="str" cm="1">
        <f t="array" ref="J114">IF(LEN($B114)=0,"",INDEX(table_options[Component Options],MATCH(1,(table_options[Sector]=$A114)*(table_options[Supply]=$C114)*(table_options[Component]=J$17)*(table_options[Default?]=TRUE),0)))</f>
        <v>None</v>
      </c>
      <c r="K114" s="148">
        <f>IF(J114="None",0,INDEX('Default Values'!$B$72:$B$85,MATCH('Historical Mix'!J$17,'Default Values'!$A$72:$A$85,0)))</f>
        <v>0</v>
      </c>
      <c r="L114" s="149" cm="1">
        <f t="array" ref="L114">IF(OR(J114="None",D114=0),0,INDEX('Default EI Values'!$F$2:$F$951,_xlfn.IFNA(MATCH(1,('Default EI Values'!$A$2:$A$951=$A114)*('Default EI Values'!$B$2:$B$951=$B114)*('Default EI Values'!$C$2:$C$951=SUBSTITUTE($C114,"*",""))*('Default EI Values'!$D$2:$D$951=J$17)*('Default EI Values'!$E$2:$E$951=J114),0),MATCH(1,('Default EI Values'!$A$2:$A$951=$A114)*('Default EI Values'!$B$2:$B$951="Any")*('Default EI Values'!$C$2:$C$951=$C114)*('Default EI Values'!$D$2:$D$951=J$17)*('Default EI Values'!$E$2:$E$951=J114),0))))</f>
        <v>0</v>
      </c>
      <c r="M114" s="204"/>
      <c r="N114" s="204"/>
      <c r="O114" s="140" t="str" cm="1">
        <f t="array" ref="O114">IF(LEN($B114)=0,"",INDEX(table_options[Component Options],MATCH(1,(table_options[Sector]=$A114)*(table_options[Supply]=$C114)*(table_options[Component]=O$17)*(table_options[Default?]=TRUE),0)))</f>
        <v>Ag Distribution</v>
      </c>
      <c r="P114" s="140" t="str">
        <f>IF(OR(LEN($C114)=0,O114&lt;&gt;"Urban Potable Distribution"),"",INDEX('Default Values'!$B$56:$B$65,MATCH('Historical Mix'!$B114,'Default Values'!$A$56:$A$65,0)))</f>
        <v/>
      </c>
      <c r="Q114" s="148">
        <f>IF(P114="None",0,INDEX('Default Values'!$B$72:$B$85,MATCH('Historical Mix'!O$17,'Default Values'!$A$72:$A$85,0)))</f>
        <v>0.95</v>
      </c>
      <c r="R114" s="149" cm="1">
        <f t="array" ref="R114">IF(OR(O114="None",D114=0),0,INDEX('Default EI Values'!$F$2:$F$951,_xlfn.IFNA(MATCH(1,('Default EI Values'!$A$2:$A$951=$A114)*('Default EI Values'!$B$2:$B$951=$B114)*('Default EI Values'!$C$2:$C$951=SUBSTITUTE($C114,"*",""))*('Default EI Values'!$D$2:$D$951=O$17)*('Default EI Values'!$E$2:$E$951=O114),0),_xlfn.IFNA(MATCH(1,('Default EI Values'!$A$2:$A$951=$A114)*('Default EI Values'!$B$2:$B$951="Any")*('Default EI Values'!$C$2:$C$951=$C114)*('Default EI Values'!$D$2:$D$951=O$17)*('Default EI Values'!$E$2:$E$951=O114),0),MATCH(1,('Default EI Values'!$B$2:$B$951="Any")*('Default EI Values'!$C$2:$C$951=$C114)*('Default EI Values'!$D$2:$D$951=O$17)*('Default EI Values'!$E$2:$E$951=$O114&amp;" - "&amp;$P114),0)))))</f>
        <v>19.14374625</v>
      </c>
      <c r="S114" s="204"/>
      <c r="T114" s="204"/>
      <c r="U114" s="140" t="str" cm="1">
        <f t="array" ref="U114">IF(LEN($B114)=0,"",INDEX(table_options[Component Options],MATCH(1,(table_options[Sector]=$A114)*(table_options[Supply]=$C114)*(table_options[Component]=U$17)*(table_options[Default?]=TRUE),0)))</f>
        <v>None</v>
      </c>
      <c r="V114" s="148">
        <f>IF(U114="None",0,INDEX('Default Values'!$B$72:$B$85,MATCH('Historical Mix'!U$17,'Default Values'!$A$72:$A$85,0)))</f>
        <v>0</v>
      </c>
      <c r="W114" s="149" cm="1">
        <f t="array" ref="W114">IF(OR(U114="None",D114=0),0,INDEX('Default EI Values'!$F$2:$F$951,_xlfn.IFNA(MATCH(1,('Default EI Values'!$A$2:$A$951=$A114)*('Default EI Values'!$B$2:$B$951=$B114)*('Default EI Values'!$C$2:$C$951=SUBSTITUTE($C114,"*",""))*('Default EI Values'!$D$2:$D$951=U$17)*('Default EI Values'!$E$2:$E$951=U114),0),MATCH(1,('Default EI Values'!$A$2:$A$951=$A114)*('Default EI Values'!$B$2:$B$951="Any")*('Default EI Values'!$C$2:$C$951=$C114)*('Default EI Values'!$D$2:$D$951=U$17)*('Default EI Values'!$E$2:$E$951=U114),0))))</f>
        <v>0</v>
      </c>
      <c r="X114" s="204"/>
      <c r="Y114" s="204"/>
      <c r="Z114" s="140" t="str" cm="1">
        <f t="array" ref="Z114">IF(LEN($B114)=0,"",INDEX(table_options[Component Options],MATCH(1,(table_options[Sector]=$A114)*(table_options[Supply]=$C114)*(table_options[Component]=Z$17)*(table_options[Default?]=TRUE),0)))</f>
        <v>None</v>
      </c>
      <c r="AA114" s="148">
        <f>IF(Z114="None",0,INDEX('Default Values'!$B$72:$B$85,MATCH('Historical Mix'!Z$17,'Default Values'!$A$72:$A$85,0)))</f>
        <v>0</v>
      </c>
      <c r="AB114" s="149" cm="1">
        <f t="array" ref="AB114">IF(OR(Z114="None",D114=0),0,INDEX('Default EI Values'!$F$2:$F$951,_xlfn.IFNA(MATCH(1,('Default EI Values'!$A$2:$A$951=$A114)*('Default EI Values'!$B$2:$B$951=$B114)*('Default EI Values'!$C$2:$C$951=SUBSTITUTE($C114,"*",""))*('Default EI Values'!$D$2:$D$951=Z$17)*('Default EI Values'!$E$2:$E$951=Z114),0),MATCH(1,('Default EI Values'!$A$2:$A$951=$A114)*('Default EI Values'!$B$2:$B$951="Any")*('Default EI Values'!$C$2:$C$951=$C114)*('Default EI Values'!$D$2:$D$951=Z$17)*('Default EI Values'!$E$2:$E$951=Z114),0))))</f>
        <v>0</v>
      </c>
      <c r="AC114" s="204"/>
      <c r="AD114" s="204"/>
    </row>
    <row r="115" spans="1:30" x14ac:dyDescent="0.25">
      <c r="A115" s="140" t="s">
        <v>11</v>
      </c>
      <c r="B115" s="140" t="s">
        <v>22</v>
      </c>
      <c r="C115" s="140" t="s">
        <v>19</v>
      </c>
      <c r="D115" s="147">
        <f t="shared" si="40"/>
        <v>0</v>
      </c>
      <c r="E115" s="140" t="str" cm="1">
        <f t="array" ref="E115">IF(LEN($B115)=0,"",INDEX(table_options[Component Options],MATCH(1,(table_options[Sector]=$A115)*(table_options[Supply]=$C115)*(table_options[Component]=E$17)*(table_options[Default?]=TRUE),0)))</f>
        <v>Colorado River Conveyance</v>
      </c>
      <c r="F115" s="148">
        <f>IF(E115="None",0,INDEX('Default Values'!$B$72:$B$85,MATCH('Historical Mix'!$C115,'Default Values'!$A$72:$A$85,0)))</f>
        <v>0</v>
      </c>
      <c r="G115" s="149" cm="1">
        <f t="array" ref="G115">IF(OR(E115="None",D115=0),0,_xlfn.IFNA(INDEX('Default EI Values'!$F$2:$F$951,_xlfn.IFNA(MATCH(1,('Default EI Values'!$A$2:$A$951=$A115)*('Default EI Values'!$B$2:$B$951=$B115)*('Default EI Values'!$C$2:$C$951=SUBSTITUTE($C115,"*",""))*('Default EI Values'!$D$2:$D$951=E$17)*('Default EI Values'!$E$2:$E$951=E115),0),MATCH(1,('Default EI Values'!$A$2:$A$951=$A115)*('Default EI Values'!$B$2:$B$951="Any")*('Default EI Values'!$C$2:$C$951=$C115)*('Default EI Values'!$D$2:$D$951=E$17)*('Default EI Values'!$E$2:$E$951=E115),0))),0))</f>
        <v>0</v>
      </c>
      <c r="H115" s="204"/>
      <c r="I115" s="204"/>
      <c r="J115" s="140" t="str" cm="1">
        <f t="array" ref="J115">IF(LEN($B115)=0,"",INDEX(table_options[Component Options],MATCH(1,(table_options[Sector]=$A115)*(table_options[Supply]=$C115)*(table_options[Component]=J$17)*(table_options[Default?]=TRUE),0)))</f>
        <v>None</v>
      </c>
      <c r="K115" s="148">
        <f>IF(J115="None",0,INDEX('Default Values'!$B$72:$B$85,MATCH('Historical Mix'!J$17,'Default Values'!$A$72:$A$85,0)))</f>
        <v>0</v>
      </c>
      <c r="L115" s="149" cm="1">
        <f t="array" ref="L115">IF(OR(J115="None",D115=0),0,INDEX('Default EI Values'!$F$2:$F$951,_xlfn.IFNA(MATCH(1,('Default EI Values'!$A$2:$A$951=$A115)*('Default EI Values'!$B$2:$B$951=$B115)*('Default EI Values'!$C$2:$C$951=SUBSTITUTE($C115,"*",""))*('Default EI Values'!$D$2:$D$951=J$17)*('Default EI Values'!$E$2:$E$951=J115),0),MATCH(1,('Default EI Values'!$A$2:$A$951=$A115)*('Default EI Values'!$B$2:$B$951="Any")*('Default EI Values'!$C$2:$C$951=$C115)*('Default EI Values'!$D$2:$D$951=J$17)*('Default EI Values'!$E$2:$E$951=J115),0))))</f>
        <v>0</v>
      </c>
      <c r="M115" s="204"/>
      <c r="N115" s="204"/>
      <c r="O115" s="140" t="str" cm="1">
        <f t="array" ref="O115">IF(LEN($B115)=0,"",INDEX(table_options[Component Options],MATCH(1,(table_options[Sector]=$A115)*(table_options[Supply]=$C115)*(table_options[Component]=O$17)*(table_options[Default?]=TRUE),0)))</f>
        <v>Ag Distribution</v>
      </c>
      <c r="P115" s="140" t="str">
        <f>IF(OR(LEN($C115)=0,O115&lt;&gt;"Urban Potable Distribution"),"",INDEX('Default Values'!$B$56:$B$65,MATCH('Historical Mix'!$B115,'Default Values'!$A$56:$A$65,0)))</f>
        <v/>
      </c>
      <c r="Q115" s="148">
        <f>IF(P115="None",0,INDEX('Default Values'!$B$72:$B$85,MATCH('Historical Mix'!O$17,'Default Values'!$A$72:$A$85,0)))</f>
        <v>0.95</v>
      </c>
      <c r="R115" s="149" cm="1">
        <f t="array" ref="R115">IF(OR(O115="None",D115=0),0,INDEX('Default EI Values'!$F$2:$F$951,_xlfn.IFNA(MATCH(1,('Default EI Values'!$A$2:$A$951=$A115)*('Default EI Values'!$B$2:$B$951=$B115)*('Default EI Values'!$C$2:$C$951=SUBSTITUTE($C115,"*",""))*('Default EI Values'!$D$2:$D$951=O$17)*('Default EI Values'!$E$2:$E$951=O115),0),_xlfn.IFNA(MATCH(1,('Default EI Values'!$A$2:$A$951=$A115)*('Default EI Values'!$B$2:$B$951="Any")*('Default EI Values'!$C$2:$C$951=$C115)*('Default EI Values'!$D$2:$D$951=O$17)*('Default EI Values'!$E$2:$E$951=O115),0),MATCH(1,('Default EI Values'!$B$2:$B$951="Any")*('Default EI Values'!$C$2:$C$951=$C115)*('Default EI Values'!$D$2:$D$951=O$17)*('Default EI Values'!$E$2:$E$951=$O115&amp;" - "&amp;$P115),0)))))</f>
        <v>0</v>
      </c>
      <c r="S115" s="204"/>
      <c r="T115" s="204"/>
      <c r="U115" s="140" t="str" cm="1">
        <f t="array" ref="U115">IF(LEN($B115)=0,"",INDEX(table_options[Component Options],MATCH(1,(table_options[Sector]=$A115)*(table_options[Supply]=$C115)*(table_options[Component]=U$17)*(table_options[Default?]=TRUE),0)))</f>
        <v>None</v>
      </c>
      <c r="V115" s="148">
        <f>IF(U115="None",0,INDEX('Default Values'!$B$72:$B$85,MATCH('Historical Mix'!U$17,'Default Values'!$A$72:$A$85,0)))</f>
        <v>0</v>
      </c>
      <c r="W115" s="149" cm="1">
        <f t="array" ref="W115">IF(OR(U115="None",D115=0),0,INDEX('Default EI Values'!$F$2:$F$951,_xlfn.IFNA(MATCH(1,('Default EI Values'!$A$2:$A$951=$A115)*('Default EI Values'!$B$2:$B$951=$B115)*('Default EI Values'!$C$2:$C$951=SUBSTITUTE($C115,"*",""))*('Default EI Values'!$D$2:$D$951=U$17)*('Default EI Values'!$E$2:$E$951=U115),0),MATCH(1,('Default EI Values'!$A$2:$A$951=$A115)*('Default EI Values'!$B$2:$B$951="Any")*('Default EI Values'!$C$2:$C$951=$C115)*('Default EI Values'!$D$2:$D$951=U$17)*('Default EI Values'!$E$2:$E$951=U115),0))))</f>
        <v>0</v>
      </c>
      <c r="X115" s="204"/>
      <c r="Y115" s="204"/>
      <c r="Z115" s="140" t="str" cm="1">
        <f t="array" ref="Z115">IF(LEN($B115)=0,"",INDEX(table_options[Component Options],MATCH(1,(table_options[Sector]=$A115)*(table_options[Supply]=$C115)*(table_options[Component]=Z$17)*(table_options[Default?]=TRUE),0)))</f>
        <v>None</v>
      </c>
      <c r="AA115" s="148">
        <f>IF(Z115="None",0,INDEX('Default Values'!$B$72:$B$85,MATCH('Historical Mix'!Z$17,'Default Values'!$A$72:$A$85,0)))</f>
        <v>0</v>
      </c>
      <c r="AB115" s="149" cm="1">
        <f t="array" ref="AB115">IF(OR(Z115="None",D115=0),0,INDEX('Default EI Values'!$F$2:$F$951,_xlfn.IFNA(MATCH(1,('Default EI Values'!$A$2:$A$951=$A115)*('Default EI Values'!$B$2:$B$951=$B115)*('Default EI Values'!$C$2:$C$951=SUBSTITUTE($C115,"*",""))*('Default EI Values'!$D$2:$D$951=Z$17)*('Default EI Values'!$E$2:$E$951=Z115),0),MATCH(1,('Default EI Values'!$A$2:$A$951=$A115)*('Default EI Values'!$B$2:$B$951="Any")*('Default EI Values'!$C$2:$C$951=$C115)*('Default EI Values'!$D$2:$D$951=Z$17)*('Default EI Values'!$E$2:$E$951=Z115),0))))</f>
        <v>0</v>
      </c>
      <c r="AC115" s="204"/>
      <c r="AD115" s="204"/>
    </row>
    <row r="116" spans="1:30" x14ac:dyDescent="0.25">
      <c r="A116" s="140" t="s">
        <v>11</v>
      </c>
      <c r="B116" s="140" t="s">
        <v>22</v>
      </c>
      <c r="C116" s="140" t="s">
        <v>191</v>
      </c>
      <c r="D116" s="147">
        <f t="shared" si="40"/>
        <v>0.23566987345600729</v>
      </c>
      <c r="E116" s="140" t="str" cm="1">
        <f t="array" ref="E116">IF(LEN($B116)=0,"",INDEX(table_options[Component Options],MATCH(1,(table_options[Sector]=$A116)*(table_options[Supply]=$C116)*(table_options[Component]=E$17)*(table_options[Default?]=TRUE),0)))</f>
        <v>Central Valley Project Conveyance</v>
      </c>
      <c r="F116" s="148">
        <f>IF(E116="None",0,INDEX('Default Values'!$B$72:$B$85,MATCH('Historical Mix'!$C116,'Default Values'!$A$72:$A$85,0)))</f>
        <v>0</v>
      </c>
      <c r="G116" s="149" cm="1">
        <f t="array" ref="G116">IF(OR(E116="None",D116=0),0,_xlfn.IFNA(INDEX('Default EI Values'!$F$2:$F$951,_xlfn.IFNA(MATCH(1,('Default EI Values'!$A$2:$A$951=$A116)*('Default EI Values'!$B$2:$B$951=$B116)*('Default EI Values'!$C$2:$C$951=SUBSTITUTE($C116,"*",""))*('Default EI Values'!$D$2:$D$951=E$17)*('Default EI Values'!$E$2:$E$951=E116),0),MATCH(1,('Default EI Values'!$A$2:$A$951=$A116)*('Default EI Values'!$B$2:$B$951="Any")*('Default EI Values'!$C$2:$C$951=$C116)*('Default EI Values'!$D$2:$D$951=E$17)*('Default EI Values'!$E$2:$E$951=E116),0))),0))</f>
        <v>120</v>
      </c>
      <c r="H116" s="204"/>
      <c r="I116" s="204"/>
      <c r="J116" s="140" t="str" cm="1">
        <f t="array" ref="J116">IF(LEN($B116)=0,"",INDEX(table_options[Component Options],MATCH(1,(table_options[Sector]=$A116)*(table_options[Supply]=$C116)*(table_options[Component]=J$17)*(table_options[Default?]=TRUE),0)))</f>
        <v>None</v>
      </c>
      <c r="K116" s="148">
        <f>IF(J116="None",0,INDEX('Default Values'!$B$72:$B$85,MATCH('Historical Mix'!J$17,'Default Values'!$A$72:$A$85,0)))</f>
        <v>0</v>
      </c>
      <c r="L116" s="149" cm="1">
        <f t="array" ref="L116">IF(OR(J116="None",D116=0),0,INDEX('Default EI Values'!$F$2:$F$951,_xlfn.IFNA(MATCH(1,('Default EI Values'!$A$2:$A$951=$A116)*('Default EI Values'!$B$2:$B$951=$B116)*('Default EI Values'!$C$2:$C$951=SUBSTITUTE($C116,"*",""))*('Default EI Values'!$D$2:$D$951=J$17)*('Default EI Values'!$E$2:$E$951=J116),0),MATCH(1,('Default EI Values'!$A$2:$A$951=$A116)*('Default EI Values'!$B$2:$B$951="Any")*('Default EI Values'!$C$2:$C$951=$C116)*('Default EI Values'!$D$2:$D$951=J$17)*('Default EI Values'!$E$2:$E$951=J116),0))))</f>
        <v>0</v>
      </c>
      <c r="M116" s="204"/>
      <c r="N116" s="204"/>
      <c r="O116" s="140" t="str" cm="1">
        <f t="array" ref="O116">IF(LEN($B116)=0,"",INDEX(table_options[Component Options],MATCH(1,(table_options[Sector]=$A116)*(table_options[Supply]=$C116)*(table_options[Component]=O$17)*(table_options[Default?]=TRUE),0)))</f>
        <v>Ag Distribution</v>
      </c>
      <c r="P116" s="140" t="str">
        <f>IF(OR(LEN($C116)=0,O116&lt;&gt;"Urban Potable Distribution"),"",INDEX('Default Values'!$B$56:$B$65,MATCH('Historical Mix'!$B116,'Default Values'!$A$56:$A$65,0)))</f>
        <v/>
      </c>
      <c r="Q116" s="148">
        <f>IF(P116="None",0,INDEX('Default Values'!$B$72:$B$85,MATCH('Historical Mix'!O$17,'Default Values'!$A$72:$A$85,0)))</f>
        <v>0.95</v>
      </c>
      <c r="R116" s="149" cm="1">
        <f t="array" ref="R116">IF(OR(O116="None",D116=0),0,INDEX('Default EI Values'!$F$2:$F$951,_xlfn.IFNA(MATCH(1,('Default EI Values'!$A$2:$A$951=$A116)*('Default EI Values'!$B$2:$B$951=$B116)*('Default EI Values'!$C$2:$C$951=SUBSTITUTE($C116,"*",""))*('Default EI Values'!$D$2:$D$951=O$17)*('Default EI Values'!$E$2:$E$951=O116),0),_xlfn.IFNA(MATCH(1,('Default EI Values'!$A$2:$A$951=$A116)*('Default EI Values'!$B$2:$B$951="Any")*('Default EI Values'!$C$2:$C$951=$C116)*('Default EI Values'!$D$2:$D$951=O$17)*('Default EI Values'!$E$2:$E$951=O116),0),MATCH(1,('Default EI Values'!$B$2:$B$951="Any")*('Default EI Values'!$C$2:$C$951=$C116)*('Default EI Values'!$D$2:$D$951=O$17)*('Default EI Values'!$E$2:$E$951=$O116&amp;" - "&amp;$P116),0)))))</f>
        <v>19.14374625</v>
      </c>
      <c r="S116" s="204"/>
      <c r="T116" s="204"/>
      <c r="U116" s="140" t="str" cm="1">
        <f t="array" ref="U116">IF(LEN($B116)=0,"",INDEX(table_options[Component Options],MATCH(1,(table_options[Sector]=$A116)*(table_options[Supply]=$C116)*(table_options[Component]=U$17)*(table_options[Default?]=TRUE),0)))</f>
        <v>None</v>
      </c>
      <c r="V116" s="148">
        <f>IF(U116="None",0,INDEX('Default Values'!$B$72:$B$85,MATCH('Historical Mix'!U$17,'Default Values'!$A$72:$A$85,0)))</f>
        <v>0</v>
      </c>
      <c r="W116" s="149" cm="1">
        <f t="array" ref="W116">IF(OR(U116="None",D116=0),0,INDEX('Default EI Values'!$F$2:$F$951,_xlfn.IFNA(MATCH(1,('Default EI Values'!$A$2:$A$951=$A116)*('Default EI Values'!$B$2:$B$951=$B116)*('Default EI Values'!$C$2:$C$951=SUBSTITUTE($C116,"*",""))*('Default EI Values'!$D$2:$D$951=U$17)*('Default EI Values'!$E$2:$E$951=U116),0),MATCH(1,('Default EI Values'!$A$2:$A$951=$A116)*('Default EI Values'!$B$2:$B$951="Any")*('Default EI Values'!$C$2:$C$951=$C116)*('Default EI Values'!$D$2:$D$951=U$17)*('Default EI Values'!$E$2:$E$951=U116),0))))</f>
        <v>0</v>
      </c>
      <c r="X116" s="204"/>
      <c r="Y116" s="204"/>
      <c r="Z116" s="140" t="str" cm="1">
        <f t="array" ref="Z116">IF(LEN($B116)=0,"",INDEX(table_options[Component Options],MATCH(1,(table_options[Sector]=$A116)*(table_options[Supply]=$C116)*(table_options[Component]=Z$17)*(table_options[Default?]=TRUE),0)))</f>
        <v>None</v>
      </c>
      <c r="AA116" s="148">
        <f>IF(Z116="None",0,INDEX('Default Values'!$B$72:$B$85,MATCH('Historical Mix'!Z$17,'Default Values'!$A$72:$A$85,0)))</f>
        <v>0</v>
      </c>
      <c r="AB116" s="149" cm="1">
        <f t="array" ref="AB116">IF(OR(Z116="None",D116=0),0,INDEX('Default EI Values'!$F$2:$F$951,_xlfn.IFNA(MATCH(1,('Default EI Values'!$A$2:$A$951=$A116)*('Default EI Values'!$B$2:$B$951=$B116)*('Default EI Values'!$C$2:$C$951=SUBSTITUTE($C116,"*",""))*('Default EI Values'!$D$2:$D$951=Z$17)*('Default EI Values'!$E$2:$E$951=Z116),0),MATCH(1,('Default EI Values'!$A$2:$A$951=$A116)*('Default EI Values'!$B$2:$B$951="Any")*('Default EI Values'!$C$2:$C$951=$C116)*('Default EI Values'!$D$2:$D$951=Z$17)*('Default EI Values'!$E$2:$E$951=Z116),0))))</f>
        <v>0</v>
      </c>
      <c r="AC116" s="204"/>
      <c r="AD116" s="204"/>
    </row>
    <row r="117" spans="1:30" x14ac:dyDescent="0.25">
      <c r="A117" s="140" t="s">
        <v>11</v>
      </c>
      <c r="B117" s="140" t="s">
        <v>22</v>
      </c>
      <c r="C117" s="140" t="s">
        <v>190</v>
      </c>
      <c r="D117" s="147">
        <f t="shared" si="40"/>
        <v>1.9644013301848302E-3</v>
      </c>
      <c r="E117" s="140" t="str" cm="1">
        <f t="array" ref="E117">IF(LEN($B117)=0,"",INDEX(table_options[Component Options],MATCH(1,(table_options[Sector]=$A117)*(table_options[Supply]=$C117)*(table_options[Component]=E$17)*(table_options[Default?]=TRUE),0)))</f>
        <v>State Water Project Conveyance</v>
      </c>
      <c r="F117" s="148">
        <f>IF(E117="None",0,INDEX('Default Values'!$B$72:$B$85,MATCH('Historical Mix'!$C117,'Default Values'!$A$72:$A$85,0)))</f>
        <v>0</v>
      </c>
      <c r="G117" s="149" cm="1">
        <f t="array" ref="G117">IF(OR(E117="None",D117=0),0,_xlfn.IFNA(INDEX('Default EI Values'!$F$2:$F$951,_xlfn.IFNA(MATCH(1,('Default EI Values'!$A$2:$A$951=$A117)*('Default EI Values'!$B$2:$B$951=$B117)*('Default EI Values'!$C$2:$C$951=SUBSTITUTE($C117,"*",""))*('Default EI Values'!$D$2:$D$951=E$17)*('Default EI Values'!$E$2:$E$951=E117),0),MATCH(1,('Default EI Values'!$A$2:$A$951=$A117)*('Default EI Values'!$B$2:$B$951="Any")*('Default EI Values'!$C$2:$C$951=$C117)*('Default EI Values'!$D$2:$D$951=E$17)*('Default EI Values'!$E$2:$E$951=E117),0))),0))</f>
        <v>241.23250000000002</v>
      </c>
      <c r="H117" s="205"/>
      <c r="I117" s="205"/>
      <c r="J117" s="140" t="str" cm="1">
        <f t="array" ref="J117">IF(LEN($B117)=0,"",INDEX(table_options[Component Options],MATCH(1,(table_options[Sector]=$A117)*(table_options[Supply]=$C117)*(table_options[Component]=J$17)*(table_options[Default?]=TRUE),0)))</f>
        <v>None</v>
      </c>
      <c r="K117" s="148">
        <f>IF(J117="None",0,INDEX('Default Values'!$B$72:$B$85,MATCH('Historical Mix'!J$17,'Default Values'!$A$72:$A$85,0)))</f>
        <v>0</v>
      </c>
      <c r="L117" s="149" cm="1">
        <f t="array" ref="L117">IF(OR(J117="None",D117=0),0,INDEX('Default EI Values'!$F$2:$F$951,_xlfn.IFNA(MATCH(1,('Default EI Values'!$A$2:$A$951=$A117)*('Default EI Values'!$B$2:$B$951=$B117)*('Default EI Values'!$C$2:$C$951=SUBSTITUTE($C117,"*",""))*('Default EI Values'!$D$2:$D$951=J$17)*('Default EI Values'!$E$2:$E$951=J117),0),MATCH(1,('Default EI Values'!$A$2:$A$951=$A117)*('Default EI Values'!$B$2:$B$951="Any")*('Default EI Values'!$C$2:$C$951=$C117)*('Default EI Values'!$D$2:$D$951=J$17)*('Default EI Values'!$E$2:$E$951=J117),0))))</f>
        <v>0</v>
      </c>
      <c r="M117" s="205"/>
      <c r="N117" s="205"/>
      <c r="O117" s="140" t="str" cm="1">
        <f t="array" ref="O117">IF(LEN($B117)=0,"",INDEX(table_options[Component Options],MATCH(1,(table_options[Sector]=$A117)*(table_options[Supply]=$C117)*(table_options[Component]=O$17)*(table_options[Default?]=TRUE),0)))</f>
        <v>Ag Distribution</v>
      </c>
      <c r="P117" s="140" t="str">
        <f>IF(OR(LEN($C117)=0,O117&lt;&gt;"Urban Potable Distribution"),"",INDEX('Default Values'!$B$56:$B$65,MATCH('Historical Mix'!$B117,'Default Values'!$A$56:$A$65,0)))</f>
        <v/>
      </c>
      <c r="Q117" s="148">
        <f>IF(P117="None",0,INDEX('Default Values'!$B$72:$B$85,MATCH('Historical Mix'!O$17,'Default Values'!$A$72:$A$85,0)))</f>
        <v>0.95</v>
      </c>
      <c r="R117" s="149" cm="1">
        <f t="array" ref="R117">IF(OR(O117="None",D117=0),0,INDEX('Default EI Values'!$F$2:$F$951,_xlfn.IFNA(MATCH(1,('Default EI Values'!$A$2:$A$951=$A117)*('Default EI Values'!$B$2:$B$951=$B117)*('Default EI Values'!$C$2:$C$951=SUBSTITUTE($C117,"*",""))*('Default EI Values'!$D$2:$D$951=O$17)*('Default EI Values'!$E$2:$E$951=O117),0),_xlfn.IFNA(MATCH(1,('Default EI Values'!$A$2:$A$951=$A117)*('Default EI Values'!$B$2:$B$951="Any")*('Default EI Values'!$C$2:$C$951=$C117)*('Default EI Values'!$D$2:$D$951=O$17)*('Default EI Values'!$E$2:$E$951=O117),0),MATCH(1,('Default EI Values'!$B$2:$B$951="Any")*('Default EI Values'!$C$2:$C$951=$C117)*('Default EI Values'!$D$2:$D$951=O$17)*('Default EI Values'!$E$2:$E$951=$O117&amp;" - "&amp;$P117),0)))))</f>
        <v>19.14374625</v>
      </c>
      <c r="S117" s="205"/>
      <c r="T117" s="205"/>
      <c r="U117" s="140" t="str" cm="1">
        <f t="array" ref="U117">IF(LEN($B117)=0,"",INDEX(table_options[Component Options],MATCH(1,(table_options[Sector]=$A117)*(table_options[Supply]=$C117)*(table_options[Component]=U$17)*(table_options[Default?]=TRUE),0)))</f>
        <v>None</v>
      </c>
      <c r="V117" s="148">
        <f>IF(U117="None",0,INDEX('Default Values'!$B$72:$B$85,MATCH('Historical Mix'!U$17,'Default Values'!$A$72:$A$85,0)))</f>
        <v>0</v>
      </c>
      <c r="W117" s="149" cm="1">
        <f t="array" ref="W117">IF(OR(U117="None",D117=0),0,INDEX('Default EI Values'!$F$2:$F$951,_xlfn.IFNA(MATCH(1,('Default EI Values'!$A$2:$A$951=$A117)*('Default EI Values'!$B$2:$B$951=$B117)*('Default EI Values'!$C$2:$C$951=SUBSTITUTE($C117,"*",""))*('Default EI Values'!$D$2:$D$951=U$17)*('Default EI Values'!$E$2:$E$951=U117),0),MATCH(1,('Default EI Values'!$A$2:$A$951=$A117)*('Default EI Values'!$B$2:$B$951="Any")*('Default EI Values'!$C$2:$C$951=$C117)*('Default EI Values'!$D$2:$D$951=U$17)*('Default EI Values'!$E$2:$E$951=U117),0))))</f>
        <v>0</v>
      </c>
      <c r="X117" s="205"/>
      <c r="Y117" s="205"/>
      <c r="Z117" s="140" t="str" cm="1">
        <f t="array" ref="Z117">IF(LEN($B117)=0,"",INDEX(table_options[Component Options],MATCH(1,(table_options[Sector]=$A117)*(table_options[Supply]=$C117)*(table_options[Component]=Z$17)*(table_options[Default?]=TRUE),0)))</f>
        <v>None</v>
      </c>
      <c r="AA117" s="148">
        <f>IF(Z117="None",0,INDEX('Default Values'!$B$72:$B$85,MATCH('Historical Mix'!Z$17,'Default Values'!$A$72:$A$85,0)))</f>
        <v>0</v>
      </c>
      <c r="AB117" s="149" cm="1">
        <f t="array" ref="AB117">IF(OR(Z117="None",D117=0),0,INDEX('Default EI Values'!$F$2:$F$951,_xlfn.IFNA(MATCH(1,('Default EI Values'!$A$2:$A$951=$A117)*('Default EI Values'!$B$2:$B$951=$B117)*('Default EI Values'!$C$2:$C$951=SUBSTITUTE($C117,"*",""))*('Default EI Values'!$D$2:$D$951=Z$17)*('Default EI Values'!$E$2:$E$951=Z117),0),MATCH(1,('Default EI Values'!$A$2:$A$951=$A117)*('Default EI Values'!$B$2:$B$951="Any")*('Default EI Values'!$C$2:$C$951=$C117)*('Default EI Values'!$D$2:$D$951=Z$17)*('Default EI Values'!$E$2:$E$951=Z117),0))))</f>
        <v>0</v>
      </c>
      <c r="AC117" s="205"/>
      <c r="AD117" s="205"/>
    </row>
    <row r="118" spans="1:30" x14ac:dyDescent="0.25">
      <c r="A118" s="140" t="s">
        <v>10</v>
      </c>
      <c r="B118" s="140" t="s">
        <v>24</v>
      </c>
      <c r="C118" s="140" t="s">
        <v>45</v>
      </c>
      <c r="D118" s="147">
        <f t="shared" si="40"/>
        <v>0</v>
      </c>
      <c r="E118" s="140" t="str" cm="1">
        <f t="array" ref="E118">IF(LEN($B118)=0,"",INDEX(table_options[Component Options],MATCH(1,(table_options[Sector]=$A118)*(table_options[Supply]=$C118)*(table_options[Component]=E$17)*(table_options[Default?]=TRUE),0)))</f>
        <v>Seawater Desalination Conveyance</v>
      </c>
      <c r="F118" s="148">
        <f>IF(E118="None",0,INDEX('Default Values'!$B$72:$B$85,MATCH('Historical Mix'!$C118,'Default Values'!$A$72:$A$85,0)))</f>
        <v>0.94</v>
      </c>
      <c r="G118" s="149" cm="1">
        <f t="array" ref="G118">IF(OR(E118="None",D118=0),0,_xlfn.IFNA(INDEX('Default EI Values'!$F$2:$F$951,_xlfn.IFNA(MATCH(1,('Default EI Values'!$A$2:$A$951=$A118)*('Default EI Values'!$B$2:$B$951=$B118)*('Default EI Values'!$C$2:$C$951=SUBSTITUTE($C118,"*",""))*('Default EI Values'!$D$2:$D$951=E$17)*('Default EI Values'!$E$2:$E$951=E118),0),MATCH(1,('Default EI Values'!$A$2:$A$951=$A118)*('Default EI Values'!$B$2:$B$951="Any")*('Default EI Values'!$C$2:$C$951=$C118)*('Default EI Values'!$D$2:$D$951=E$17)*('Default EI Values'!$E$2:$E$951=E118),0))),0))</f>
        <v>0</v>
      </c>
      <c r="H118" s="203">
        <f>SUMPRODUCT($D118:$D127,G118:G127)</f>
        <v>218.31132501740339</v>
      </c>
      <c r="I118" s="203">
        <f t="shared" ref="I118" si="51">SUMPRODUCT($D118:$D127,F118:F127,G118:G127)</f>
        <v>84.547871095072352</v>
      </c>
      <c r="J118" s="140" t="str" cm="1">
        <f t="array" ref="J118">IF(LEN($B118)=0,"",INDEX(table_options[Component Options],MATCH(1,(table_options[Sector]=$A118)*(table_options[Supply]=$C118)*(table_options[Component]=J$17)*(table_options[Default?]=TRUE),0)))</f>
        <v>Seawater Desalination Treatment</v>
      </c>
      <c r="K118" s="148">
        <f>IF(J118="None",0,INDEX('Default Values'!$B$72:$B$85,MATCH('Historical Mix'!J$17,'Default Values'!$A$72:$A$85,0)))</f>
        <v>0.94</v>
      </c>
      <c r="L118" s="149" cm="1">
        <f t="array" ref="L118">IF(OR(J118="None",D118=0),0,INDEX('Default EI Values'!$F$2:$F$951,_xlfn.IFNA(MATCH(1,('Default EI Values'!$A$2:$A$951=$A118)*('Default EI Values'!$B$2:$B$951=$B118)*('Default EI Values'!$C$2:$C$951=SUBSTITUTE($C118,"*",""))*('Default EI Values'!$D$2:$D$951=J$17)*('Default EI Values'!$E$2:$E$951=J118),0),MATCH(1,('Default EI Values'!$A$2:$A$951=$A118)*('Default EI Values'!$B$2:$B$951="Any")*('Default EI Values'!$C$2:$C$951=$C118)*('Default EI Values'!$D$2:$D$951=J$17)*('Default EI Values'!$E$2:$E$951=J118),0))))</f>
        <v>0</v>
      </c>
      <c r="M118" s="203">
        <f>SUMPRODUCT($D118:$D127,L118:L127)</f>
        <v>205.21468271863068</v>
      </c>
      <c r="N118" s="203">
        <f t="shared" ref="N118" si="52">SUMPRODUCT($D118:$D127,K118:K127,L118:L127)</f>
        <v>192.90180175551279</v>
      </c>
      <c r="O118" s="140" t="str" cm="1">
        <f t="array" ref="O118">IF(LEN($B118)=0,"",INDEX(table_options[Component Options],MATCH(1,(table_options[Sector]=$A118)*(table_options[Supply]=$C118)*(table_options[Component]=O$17)*(table_options[Default?]=TRUE),0)))</f>
        <v>Urban Potable Distribution</v>
      </c>
      <c r="P118" s="140" t="str">
        <f>IF(OR(LEN($C118)=0,O118&lt;&gt;"Urban Potable Distribution"),"",INDEX('Default Values'!$B$56:$B$65,MATCH('Historical Mix'!$B118,'Default Values'!$A$56:$A$65,0)))</f>
        <v>Flat</v>
      </c>
      <c r="Q118" s="148">
        <f>IF(P118="None",0,INDEX('Default Values'!$B$72:$B$85,MATCH('Historical Mix'!O$17,'Default Values'!$A$72:$A$85,0)))</f>
        <v>0.95</v>
      </c>
      <c r="R118" s="149" cm="1">
        <f t="array" ref="R118">IF(OR(O118="None",D118=0),0,INDEX('Default EI Values'!$F$2:$F$951,_xlfn.IFNA(MATCH(1,('Default EI Values'!$A$2:$A$951=$A118)*('Default EI Values'!$B$2:$B$951=$B118)*('Default EI Values'!$C$2:$C$951=SUBSTITUTE($C118,"*",""))*('Default EI Values'!$D$2:$D$951=O$17)*('Default EI Values'!$E$2:$E$951=O118),0),_xlfn.IFNA(MATCH(1,('Default EI Values'!$A$2:$A$951=$A118)*('Default EI Values'!$B$2:$B$951="Any")*('Default EI Values'!$C$2:$C$951=$C118)*('Default EI Values'!$D$2:$D$951=O$17)*('Default EI Values'!$E$2:$E$951=O118),0),MATCH(1,('Default EI Values'!$B$2:$B$951="Any")*('Default EI Values'!$C$2:$C$951=$C118)*('Default EI Values'!$D$2:$D$951=O$17)*('Default EI Values'!$E$2:$E$951=$O118&amp;" - "&amp;$P118),0)))))</f>
        <v>0</v>
      </c>
      <c r="S118" s="203">
        <f>SUMPRODUCT($D118:$D127,R118:R127)</f>
        <v>17.992253495401869</v>
      </c>
      <c r="T118" s="203">
        <f t="shared" ref="T118" si="53">SUMPRODUCT($D118:$D127,Q118:Q127,R118:R127)</f>
        <v>17.092640820631772</v>
      </c>
      <c r="U118" s="140" t="str" cm="1">
        <f t="array" ref="U118">IF(LEN($B118)=0,"",INDEX(table_options[Component Options],MATCH(1,(table_options[Sector]=$A118)*(table_options[Supply]=$C118)*(table_options[Component]=U$17)*(table_options[Default?]=TRUE),0)))</f>
        <v>Wastewater Collection</v>
      </c>
      <c r="V118" s="148">
        <f>IF(U118="None",0,INDEX('Default Values'!$B$72:$B$85,MATCH('Historical Mix'!U$17,'Default Values'!$A$72:$A$85,0)))</f>
        <v>0.97</v>
      </c>
      <c r="W118" s="149" cm="1">
        <f t="array" ref="W118">IF(OR(U118="None",D118=0),0,INDEX('Default EI Values'!$F$2:$F$951,_xlfn.IFNA(MATCH(1,('Default EI Values'!$A$2:$A$951=$A118)*('Default EI Values'!$B$2:$B$951=$B118)*('Default EI Values'!$C$2:$C$951=SUBSTITUTE($C118,"*",""))*('Default EI Values'!$D$2:$D$951=U$17)*('Default EI Values'!$E$2:$E$951=U118),0),MATCH(1,('Default EI Values'!$A$2:$A$951=$A118)*('Default EI Values'!$B$2:$B$951="Any")*('Default EI Values'!$C$2:$C$951=$C118)*('Default EI Values'!$D$2:$D$951=U$17)*('Default EI Values'!$E$2:$E$951=U118),0))))</f>
        <v>0</v>
      </c>
      <c r="X118" s="203">
        <f>SUMPRODUCT($D118:$D127,W118:W127)</f>
        <v>71.493513206876528</v>
      </c>
      <c r="Y118" s="203">
        <f t="shared" ref="Y118" si="54">SUMPRODUCT($D118:$D127,V118:V127,W118:W127)</f>
        <v>69.348707810670234</v>
      </c>
      <c r="Z118" s="140" t="str" cm="1">
        <f t="array" ref="Z118">IF(LEN($B118)=0,"",INDEX(table_options[Component Options],MATCH(1,(table_options[Sector]=$A118)*(table_options[Supply]=$C118)*(table_options[Component]=Z$17)*(table_options[Default?]=TRUE),0)))</f>
        <v xml:space="preserve">Wastewater Secondary Treatment </v>
      </c>
      <c r="AA118" s="148">
        <f>IF(Z118="None",0,INDEX('Default Values'!$B$72:$B$85,MATCH('Historical Mix'!Z$17,'Default Values'!$A$72:$A$85,0)))</f>
        <v>0.97</v>
      </c>
      <c r="AB118" s="149" cm="1">
        <f t="array" ref="AB118">IF(OR(Z118="None",D118=0),0,INDEX('Default EI Values'!$F$2:$F$951,_xlfn.IFNA(MATCH(1,('Default EI Values'!$A$2:$A$951=$A118)*('Default EI Values'!$B$2:$B$951=$B118)*('Default EI Values'!$C$2:$C$951=SUBSTITUTE($C118,"*",""))*('Default EI Values'!$D$2:$D$951=Z$17)*('Default EI Values'!$E$2:$E$951=Z118),0),MATCH(1,('Default EI Values'!$A$2:$A$951=$A118)*('Default EI Values'!$B$2:$B$951="Any")*('Default EI Values'!$C$2:$C$951=$C118)*('Default EI Values'!$D$2:$D$951=Z$17)*('Default EI Values'!$E$2:$E$951=Z118),0))))</f>
        <v>0</v>
      </c>
      <c r="AC118" s="203">
        <f>SUMPRODUCT($D118:$D127,AB118:AB127)</f>
        <v>653.84109832933882</v>
      </c>
      <c r="AD118" s="203">
        <f t="shared" ref="AD118" si="55">SUMPRODUCT($D118:$D127,AA118:AA127,AB118:AB127)</f>
        <v>634.2258653794587</v>
      </c>
    </row>
    <row r="119" spans="1:30" x14ac:dyDescent="0.25">
      <c r="A119" s="140" t="s">
        <v>10</v>
      </c>
      <c r="B119" s="140" t="s">
        <v>24</v>
      </c>
      <c r="C119" s="140" t="s">
        <v>51</v>
      </c>
      <c r="D119" s="147">
        <f t="shared" si="40"/>
        <v>0</v>
      </c>
      <c r="E119" s="140" t="str" cm="1">
        <f t="array" ref="E119">IF(LEN($B119)=0,"",INDEX(table_options[Component Options],MATCH(1,(table_options[Sector]=$A119)*(table_options[Supply]=$C119)*(table_options[Component]=E$17)*(table_options[Default?]=TRUE),0)))</f>
        <v>Groundwater pumping</v>
      </c>
      <c r="F119" s="148">
        <f>IF(E119="None",0,INDEX('Default Values'!$B$72:$B$85,MATCH('Historical Mix'!$C119,'Default Values'!$A$72:$A$85,0)))</f>
        <v>0.94</v>
      </c>
      <c r="G119" s="149" cm="1">
        <f t="array" ref="G119">IF(OR(E119="None",D119=0),0,_xlfn.IFNA(INDEX('Default EI Values'!$F$2:$F$951,_xlfn.IFNA(MATCH(1,('Default EI Values'!$A$2:$A$951=$A119)*('Default EI Values'!$B$2:$B$951=$B119)*('Default EI Values'!$C$2:$C$951=SUBSTITUTE($C119,"*",""))*('Default EI Values'!$D$2:$D$951=E$17)*('Default EI Values'!$E$2:$E$951=E119),0),MATCH(1,('Default EI Values'!$A$2:$A$951=$A119)*('Default EI Values'!$B$2:$B$951="Any")*('Default EI Values'!$C$2:$C$951=$C119)*('Default EI Values'!$D$2:$D$951=E$17)*('Default EI Values'!$E$2:$E$951=E119),0))),0))</f>
        <v>0</v>
      </c>
      <c r="H119" s="204"/>
      <c r="I119" s="204"/>
      <c r="J119" s="140" t="str" cm="1">
        <f t="array" ref="J119">IF(LEN($B119)=0,"",INDEX(table_options[Component Options],MATCH(1,(table_options[Sector]=$A119)*(table_options[Supply]=$C119)*(table_options[Component]=J$17)*(table_options[Default?]=TRUE),0)))</f>
        <v>Brackish Desalination Treatment</v>
      </c>
      <c r="K119" s="148">
        <f>IF(J119="None",0,INDEX('Default Values'!$B$72:$B$85,MATCH('Historical Mix'!J$17,'Default Values'!$A$72:$A$85,0)))</f>
        <v>0.94</v>
      </c>
      <c r="L119" s="149" cm="1">
        <f t="array" ref="L119">IF(OR(J119="None",D119=0),0,INDEX('Default EI Values'!$F$2:$F$951,_xlfn.IFNA(MATCH(1,('Default EI Values'!$A$2:$A$951=$A119)*('Default EI Values'!$B$2:$B$951=$B119)*('Default EI Values'!$C$2:$C$951=SUBSTITUTE($C119,"*",""))*('Default EI Values'!$D$2:$D$951=J$17)*('Default EI Values'!$E$2:$E$951=J119),0),MATCH(1,('Default EI Values'!$A$2:$A$951=$A119)*('Default EI Values'!$B$2:$B$951="Any")*('Default EI Values'!$C$2:$C$951=$C119)*('Default EI Values'!$D$2:$D$951=J$17)*('Default EI Values'!$E$2:$E$951=J119),0))))</f>
        <v>0</v>
      </c>
      <c r="M119" s="204"/>
      <c r="N119" s="204"/>
      <c r="O119" s="140" t="str" cm="1">
        <f t="array" ref="O119">IF(LEN($B119)=0,"",INDEX(table_options[Component Options],MATCH(1,(table_options[Sector]=$A119)*(table_options[Supply]=$C119)*(table_options[Component]=O$17)*(table_options[Default?]=TRUE),0)))</f>
        <v>Urban Potable Distribution</v>
      </c>
      <c r="P119" s="140" t="str">
        <f>IF(OR(LEN($C119)=0,O119&lt;&gt;"Urban Potable Distribution"),"",INDEX('Default Values'!$B$56:$B$65,MATCH('Historical Mix'!$B119,'Default Values'!$A$56:$A$65,0)))</f>
        <v>Flat</v>
      </c>
      <c r="Q119" s="148">
        <f>IF(P119="None",0,INDEX('Default Values'!$B$72:$B$85,MATCH('Historical Mix'!O$17,'Default Values'!$A$72:$A$85,0)))</f>
        <v>0.95</v>
      </c>
      <c r="R119" s="149" cm="1">
        <f t="array" ref="R119">IF(OR(O119="None",D119=0),0,INDEX('Default EI Values'!$F$2:$F$951,_xlfn.IFNA(MATCH(1,('Default EI Values'!$A$2:$A$951=$A119)*('Default EI Values'!$B$2:$B$951=$B119)*('Default EI Values'!$C$2:$C$951=SUBSTITUTE($C119,"*",""))*('Default EI Values'!$D$2:$D$951=O$17)*('Default EI Values'!$E$2:$E$951=O119),0),_xlfn.IFNA(MATCH(1,('Default EI Values'!$A$2:$A$951=$A119)*('Default EI Values'!$B$2:$B$951="Any")*('Default EI Values'!$C$2:$C$951=$C119)*('Default EI Values'!$D$2:$D$951=O$17)*('Default EI Values'!$E$2:$E$951=O119),0),MATCH(1,('Default EI Values'!$B$2:$B$951="Any")*('Default EI Values'!$C$2:$C$951=$C119)*('Default EI Values'!$D$2:$D$951=O$17)*('Default EI Values'!$E$2:$E$951=$O119&amp;" - "&amp;$P119),0)))))</f>
        <v>0</v>
      </c>
      <c r="S119" s="204"/>
      <c r="T119" s="204"/>
      <c r="U119" s="140" t="str" cm="1">
        <f t="array" ref="U119">IF(LEN($B119)=0,"",INDEX(table_options[Component Options],MATCH(1,(table_options[Sector]=$A119)*(table_options[Supply]=$C119)*(table_options[Component]=U$17)*(table_options[Default?]=TRUE),0)))</f>
        <v>Wastewater Collection</v>
      </c>
      <c r="V119" s="148">
        <f>IF(U119="None",0,INDEX('Default Values'!$B$72:$B$85,MATCH('Historical Mix'!U$17,'Default Values'!$A$72:$A$85,0)))</f>
        <v>0.97</v>
      </c>
      <c r="W119" s="149" cm="1">
        <f t="array" ref="W119">IF(OR(U119="None",D119=0),0,INDEX('Default EI Values'!$F$2:$F$951,_xlfn.IFNA(MATCH(1,('Default EI Values'!$A$2:$A$951=$A119)*('Default EI Values'!$B$2:$B$951=$B119)*('Default EI Values'!$C$2:$C$951=SUBSTITUTE($C119,"*",""))*('Default EI Values'!$D$2:$D$951=U$17)*('Default EI Values'!$E$2:$E$951=U119),0),MATCH(1,('Default EI Values'!$A$2:$A$951=$A119)*('Default EI Values'!$B$2:$B$951="Any")*('Default EI Values'!$C$2:$C$951=$C119)*('Default EI Values'!$D$2:$D$951=U$17)*('Default EI Values'!$E$2:$E$951=U119),0))))</f>
        <v>0</v>
      </c>
      <c r="X119" s="204"/>
      <c r="Y119" s="204"/>
      <c r="Z119" s="140" t="str" cm="1">
        <f t="array" ref="Z119">IF(LEN($B119)=0,"",INDEX(table_options[Component Options],MATCH(1,(table_options[Sector]=$A119)*(table_options[Supply]=$C119)*(table_options[Component]=Z$17)*(table_options[Default?]=TRUE),0)))</f>
        <v xml:space="preserve">Wastewater Secondary Treatment </v>
      </c>
      <c r="AA119" s="148">
        <f>IF(Z119="None",0,INDEX('Default Values'!$B$72:$B$85,MATCH('Historical Mix'!Z$17,'Default Values'!$A$72:$A$85,0)))</f>
        <v>0.97</v>
      </c>
      <c r="AB119" s="149" cm="1">
        <f t="array" ref="AB119">IF(OR(Z119="None",D119=0),0,INDEX('Default EI Values'!$F$2:$F$951,_xlfn.IFNA(MATCH(1,('Default EI Values'!$A$2:$A$951=$A119)*('Default EI Values'!$B$2:$B$951=$B119)*('Default EI Values'!$C$2:$C$951=SUBSTITUTE($C119,"*",""))*('Default EI Values'!$D$2:$D$951=Z$17)*('Default EI Values'!$E$2:$E$951=Z119),0),MATCH(1,('Default EI Values'!$A$2:$A$951=$A119)*('Default EI Values'!$B$2:$B$951="Any")*('Default EI Values'!$C$2:$C$951=$C119)*('Default EI Values'!$D$2:$D$951=Z$17)*('Default EI Values'!$E$2:$E$951=Z119),0))))</f>
        <v>0</v>
      </c>
      <c r="AC119" s="204"/>
      <c r="AD119" s="204"/>
    </row>
    <row r="120" spans="1:30" x14ac:dyDescent="0.25">
      <c r="A120" s="140" t="s">
        <v>10</v>
      </c>
      <c r="B120" s="140" t="s">
        <v>24</v>
      </c>
      <c r="C120" s="140" t="s">
        <v>88</v>
      </c>
      <c r="D120" s="147">
        <f t="shared" si="40"/>
        <v>0</v>
      </c>
      <c r="E120" s="140" t="str" cm="1">
        <f t="array" ref="E120">IF(LEN($B120)=0,"",INDEX(table_options[Component Options],MATCH(1,(table_options[Sector]=$A120)*(table_options[Supply]=$C120)*(table_options[Component]=E$17)*(table_options[Default?]=TRUE),0)))</f>
        <v>Recycled Water (Non-Potable) Conveyance</v>
      </c>
      <c r="F120" s="148">
        <f>IF(E120="None",0,INDEX('Default Values'!$B$72:$B$85,MATCH('Historical Mix'!$C120,'Default Values'!$A$72:$A$85,0)))</f>
        <v>0.97</v>
      </c>
      <c r="G120" s="149" cm="1">
        <f t="array" ref="G120">IF(OR(E120="None",D120=0),0,_xlfn.IFNA(INDEX('Default EI Values'!$F$2:$F$951,_xlfn.IFNA(MATCH(1,('Default EI Values'!$A$2:$A$951=$A120)*('Default EI Values'!$B$2:$B$951=$B120)*('Default EI Values'!$C$2:$C$951=SUBSTITUTE($C120,"*",""))*('Default EI Values'!$D$2:$D$951=E$17)*('Default EI Values'!$E$2:$E$951=E120),0),MATCH(1,('Default EI Values'!$A$2:$A$951=$A120)*('Default EI Values'!$B$2:$B$951="Any")*('Default EI Values'!$C$2:$C$951=$C120)*('Default EI Values'!$D$2:$D$951=E$17)*('Default EI Values'!$E$2:$E$951=E120),0))),0))</f>
        <v>0</v>
      </c>
      <c r="H120" s="204"/>
      <c r="I120" s="204"/>
      <c r="J120" s="140" t="str" cm="1">
        <f t="array" ref="J120">IF(LEN($B120)=0,"",INDEX(table_options[Component Options],MATCH(1,(table_options[Sector]=$A120)*(table_options[Supply]=$C120)*(table_options[Component]=J$17)*(table_options[Default?]=TRUE),0)))</f>
        <v>Recycled Water (Non-potable) Treatment</v>
      </c>
      <c r="K120" s="148">
        <f>IF(J120="None",0,INDEX('Default Values'!$B$72:$B$85,MATCH('Historical Mix'!J$17,'Default Values'!$A$72:$A$85,0)))</f>
        <v>0.94</v>
      </c>
      <c r="L120" s="149" cm="1">
        <f t="array" ref="L120">IF(OR(J120="None",D120=0),0,INDEX('Default EI Values'!$F$2:$F$951,_xlfn.IFNA(MATCH(1,('Default EI Values'!$A$2:$A$951=$A120)*('Default EI Values'!$B$2:$B$951=$B120)*('Default EI Values'!$C$2:$C$951=SUBSTITUTE($C120,"*",""))*('Default EI Values'!$D$2:$D$951=J$17)*('Default EI Values'!$E$2:$E$951=J120),0),MATCH(1,('Default EI Values'!$A$2:$A$951=$A120)*('Default EI Values'!$B$2:$B$951="Any")*('Default EI Values'!$C$2:$C$951=$C120)*('Default EI Values'!$D$2:$D$951=J$17)*('Default EI Values'!$E$2:$E$951=J120),0))))</f>
        <v>0</v>
      </c>
      <c r="M120" s="204"/>
      <c r="N120" s="204"/>
      <c r="O120" s="140" t="str" cm="1">
        <f t="array" ref="O120">IF(LEN($B120)=0,"",INDEX(table_options[Component Options],MATCH(1,(table_options[Sector]=$A120)*(table_options[Supply]=$C120)*(table_options[Component]=O$17)*(table_options[Default?]=TRUE),0)))</f>
        <v>Recycled Water (Non-Potable) Distribution</v>
      </c>
      <c r="P120" s="140" t="str">
        <f>IF(OR(LEN($C120)=0,O120&lt;&gt;"Urban Potable Distribution"),"",INDEX('Default Values'!$B$56:$B$65,MATCH('Historical Mix'!$B120,'Default Values'!$A$56:$A$65,0)))</f>
        <v/>
      </c>
      <c r="Q120" s="148">
        <f>IF(P120="None",0,INDEX('Default Values'!$B$72:$B$85,MATCH('Historical Mix'!O$17,'Default Values'!$A$72:$A$85,0)))</f>
        <v>0.95</v>
      </c>
      <c r="R120" s="149" cm="1">
        <f t="array" ref="R120">IF(OR(O120="None",D120=0),0,INDEX('Default EI Values'!$F$2:$F$951,_xlfn.IFNA(MATCH(1,('Default EI Values'!$A$2:$A$951=$A120)*('Default EI Values'!$B$2:$B$951=$B120)*('Default EI Values'!$C$2:$C$951=SUBSTITUTE($C120,"*",""))*('Default EI Values'!$D$2:$D$951=O$17)*('Default EI Values'!$E$2:$E$951=O120),0),_xlfn.IFNA(MATCH(1,('Default EI Values'!$A$2:$A$951=$A120)*('Default EI Values'!$B$2:$B$951="Any")*('Default EI Values'!$C$2:$C$951=$C120)*('Default EI Values'!$D$2:$D$951=O$17)*('Default EI Values'!$E$2:$E$951=O120),0),MATCH(1,('Default EI Values'!$B$2:$B$951="Any")*('Default EI Values'!$C$2:$C$951=$C120)*('Default EI Values'!$D$2:$D$951=O$17)*('Default EI Values'!$E$2:$E$951=$O120&amp;" - "&amp;$P120),0)))))</f>
        <v>0</v>
      </c>
      <c r="S120" s="204"/>
      <c r="T120" s="204"/>
      <c r="U120" s="140" t="str" cm="1">
        <f t="array" ref="U120">IF(LEN($B120)=0,"",INDEX(table_options[Component Options],MATCH(1,(table_options[Sector]=$A120)*(table_options[Supply]=$C120)*(table_options[Component]=U$17)*(table_options[Default?]=TRUE),0)))</f>
        <v>Wastewater Collection</v>
      </c>
      <c r="V120" s="148">
        <f>IF(U120="None",0,INDEX('Default Values'!$B$72:$B$85,MATCH('Historical Mix'!U$17,'Default Values'!$A$72:$A$85,0)))</f>
        <v>0.97</v>
      </c>
      <c r="W120" s="149" cm="1">
        <f t="array" ref="W120">IF(OR(U120="None",D120=0),0,INDEX('Default EI Values'!$F$2:$F$951,_xlfn.IFNA(MATCH(1,('Default EI Values'!$A$2:$A$951=$A120)*('Default EI Values'!$B$2:$B$951=$B120)*('Default EI Values'!$C$2:$C$951=SUBSTITUTE($C120,"*",""))*('Default EI Values'!$D$2:$D$951=U$17)*('Default EI Values'!$E$2:$E$951=U120),0),MATCH(1,('Default EI Values'!$A$2:$A$951=$A120)*('Default EI Values'!$B$2:$B$951="Any")*('Default EI Values'!$C$2:$C$951=$C120)*('Default EI Values'!$D$2:$D$951=U$17)*('Default EI Values'!$E$2:$E$951=U120),0))))</f>
        <v>0</v>
      </c>
      <c r="X120" s="204"/>
      <c r="Y120" s="204"/>
      <c r="Z120" s="140" t="str" cm="1">
        <f t="array" ref="Z120">IF(LEN($B120)=0,"",INDEX(table_options[Component Options],MATCH(1,(table_options[Sector]=$A120)*(table_options[Supply]=$C120)*(table_options[Component]=Z$17)*(table_options[Default?]=TRUE),0)))</f>
        <v xml:space="preserve">Wastewater Secondary Treatment </v>
      </c>
      <c r="AA120" s="148">
        <f>IF(Z120="None",0,INDEX('Default Values'!$B$72:$B$85,MATCH('Historical Mix'!Z$17,'Default Values'!$A$72:$A$85,0)))</f>
        <v>0.97</v>
      </c>
      <c r="AB120" s="149" cm="1">
        <f t="array" ref="AB120">IF(OR(Z120="None",D120=0),0,INDEX('Default EI Values'!$F$2:$F$951,_xlfn.IFNA(MATCH(1,('Default EI Values'!$A$2:$A$951=$A120)*('Default EI Values'!$B$2:$B$951=$B120)*('Default EI Values'!$C$2:$C$951=SUBSTITUTE($C120,"*",""))*('Default EI Values'!$D$2:$D$951=Z$17)*('Default EI Values'!$E$2:$E$951=Z120),0),MATCH(1,('Default EI Values'!$A$2:$A$951=$A120)*('Default EI Values'!$B$2:$B$951="Any")*('Default EI Values'!$C$2:$C$951=$C120)*('Default EI Values'!$D$2:$D$951=Z$17)*('Default EI Values'!$E$2:$E$951=Z120),0))))</f>
        <v>0</v>
      </c>
      <c r="AC120" s="204"/>
      <c r="AD120" s="204"/>
    </row>
    <row r="121" spans="1:30" x14ac:dyDescent="0.25">
      <c r="A121" s="140" t="s">
        <v>10</v>
      </c>
      <c r="B121" s="140" t="s">
        <v>24</v>
      </c>
      <c r="C121" s="140" t="s">
        <v>89</v>
      </c>
      <c r="D121" s="147">
        <f t="shared" si="40"/>
        <v>0</v>
      </c>
      <c r="E121" s="140" t="str" cm="1">
        <f t="array" ref="E121">IF(LEN($B121)=0,"",INDEX(table_options[Component Options],MATCH(1,(table_options[Sector]=$A121)*(table_options[Supply]=$C121)*(table_options[Component]=E$17)*(table_options[Default?]=TRUE),0)))</f>
        <v>Groundwater pumping</v>
      </c>
      <c r="F121" s="148">
        <f>IF(E121="None",0,INDEX('Default Values'!$B$72:$B$85,MATCH('Historical Mix'!$C121,'Default Values'!$A$72:$A$85,0)))</f>
        <v>0.97</v>
      </c>
      <c r="G121" s="149" cm="1">
        <f t="array" ref="G121">IF(OR(E121="None",D121=0),0,_xlfn.IFNA(INDEX('Default EI Values'!$F$2:$F$951,_xlfn.IFNA(MATCH(1,('Default EI Values'!$A$2:$A$951=$A121)*('Default EI Values'!$B$2:$B$951=$B121)*('Default EI Values'!$C$2:$C$951=SUBSTITUTE($C121,"*",""))*('Default EI Values'!$D$2:$D$951=E$17)*('Default EI Values'!$E$2:$E$951=E121),0),MATCH(1,('Default EI Values'!$A$2:$A$951=$A121)*('Default EI Values'!$B$2:$B$951="Any")*('Default EI Values'!$C$2:$C$951=$C121)*('Default EI Values'!$D$2:$D$951=E$17)*('Default EI Values'!$E$2:$E$951=E121),0))),0))</f>
        <v>0</v>
      </c>
      <c r="H121" s="204"/>
      <c r="I121" s="204"/>
      <c r="J121" s="140" t="str" cm="1">
        <f t="array" ref="J121">IF(LEN($B121)=0,"",INDEX(table_options[Component Options],MATCH(1,(table_options[Sector]=$A121)*(table_options[Supply]=$C121)*(table_options[Component]=J$17)*(table_options[Default?]=TRUE),0)))</f>
        <v>Recycled Water (Potable) Treatment</v>
      </c>
      <c r="K121" s="148">
        <f>IF(J121="None",0,INDEX('Default Values'!$B$72:$B$85,MATCH('Historical Mix'!J$17,'Default Values'!$A$72:$A$85,0)))</f>
        <v>0.94</v>
      </c>
      <c r="L121" s="149" cm="1">
        <f t="array" ref="L121">IF(OR(J121="None",D121=0),0,INDEX('Default EI Values'!$F$2:$F$951,_xlfn.IFNA(MATCH(1,('Default EI Values'!$A$2:$A$951=$A121)*('Default EI Values'!$B$2:$B$951=$B121)*('Default EI Values'!$C$2:$C$951=SUBSTITUTE($C121,"*",""))*('Default EI Values'!$D$2:$D$951=J$17)*('Default EI Values'!$E$2:$E$951=J121),0),MATCH(1,('Default EI Values'!$A$2:$A$951=$A121)*('Default EI Values'!$B$2:$B$951="Any")*('Default EI Values'!$C$2:$C$951=$C121)*('Default EI Values'!$D$2:$D$951=J$17)*('Default EI Values'!$E$2:$E$951=J121),0))))</f>
        <v>0</v>
      </c>
      <c r="M121" s="204"/>
      <c r="N121" s="204"/>
      <c r="O121" s="140" t="str" cm="1">
        <f t="array" ref="O121">IF(LEN($B121)=0,"",INDEX(table_options[Component Options],MATCH(1,(table_options[Sector]=$A121)*(table_options[Supply]=$C121)*(table_options[Component]=O$17)*(table_options[Default?]=TRUE),0)))</f>
        <v>Urban Potable Distribution</v>
      </c>
      <c r="P121" s="140" t="str">
        <f>IF(OR(LEN($C121)=0,O121&lt;&gt;"Urban Potable Distribution"),"",INDEX('Default Values'!$B$56:$B$65,MATCH('Historical Mix'!$B121,'Default Values'!$A$56:$A$65,0)))</f>
        <v>Flat</v>
      </c>
      <c r="Q121" s="148">
        <f>IF(P121="None",0,INDEX('Default Values'!$B$72:$B$85,MATCH('Historical Mix'!O$17,'Default Values'!$A$72:$A$85,0)))</f>
        <v>0.95</v>
      </c>
      <c r="R121" s="149" cm="1">
        <f t="array" ref="R121">IF(OR(O121="None",D121=0),0,INDEX('Default EI Values'!$F$2:$F$951,_xlfn.IFNA(MATCH(1,('Default EI Values'!$A$2:$A$951=$A121)*('Default EI Values'!$B$2:$B$951=$B121)*('Default EI Values'!$C$2:$C$951=SUBSTITUTE($C121,"*",""))*('Default EI Values'!$D$2:$D$951=O$17)*('Default EI Values'!$E$2:$E$951=O121),0),_xlfn.IFNA(MATCH(1,('Default EI Values'!$A$2:$A$951=$A121)*('Default EI Values'!$B$2:$B$951="Any")*('Default EI Values'!$C$2:$C$951=$C121)*('Default EI Values'!$D$2:$D$951=O$17)*('Default EI Values'!$E$2:$E$951=O121),0),MATCH(1,('Default EI Values'!$B$2:$B$951="Any")*('Default EI Values'!$C$2:$C$951=$C121)*('Default EI Values'!$D$2:$D$951=O$17)*('Default EI Values'!$E$2:$E$951=$O121&amp;" - "&amp;$P121),0)))))</f>
        <v>0</v>
      </c>
      <c r="S121" s="204"/>
      <c r="T121" s="204"/>
      <c r="U121" s="140" t="str" cm="1">
        <f t="array" ref="U121">IF(LEN($B121)=0,"",INDEX(table_options[Component Options],MATCH(1,(table_options[Sector]=$A121)*(table_options[Supply]=$C121)*(table_options[Component]=U$17)*(table_options[Default?]=TRUE),0)))</f>
        <v>Wastewater Collection</v>
      </c>
      <c r="V121" s="148">
        <f>IF(U121="None",0,INDEX('Default Values'!$B$72:$B$85,MATCH('Historical Mix'!U$17,'Default Values'!$A$72:$A$85,0)))</f>
        <v>0.97</v>
      </c>
      <c r="W121" s="149" cm="1">
        <f t="array" ref="W121">IF(OR(U121="None",D121=0),0,INDEX('Default EI Values'!$F$2:$F$951,_xlfn.IFNA(MATCH(1,('Default EI Values'!$A$2:$A$951=$A121)*('Default EI Values'!$B$2:$B$951=$B121)*('Default EI Values'!$C$2:$C$951=SUBSTITUTE($C121,"*",""))*('Default EI Values'!$D$2:$D$951=U$17)*('Default EI Values'!$E$2:$E$951=U121),0),MATCH(1,('Default EI Values'!$A$2:$A$951=$A121)*('Default EI Values'!$B$2:$B$951="Any")*('Default EI Values'!$C$2:$C$951=$C121)*('Default EI Values'!$D$2:$D$951=U$17)*('Default EI Values'!$E$2:$E$951=U121),0))))</f>
        <v>0</v>
      </c>
      <c r="X121" s="204"/>
      <c r="Y121" s="204"/>
      <c r="Z121" s="140" t="str" cm="1">
        <f t="array" ref="Z121">IF(LEN($B121)=0,"",INDEX(table_options[Component Options],MATCH(1,(table_options[Sector]=$A121)*(table_options[Supply]=$C121)*(table_options[Component]=Z$17)*(table_options[Default?]=TRUE),0)))</f>
        <v xml:space="preserve">Wastewater Secondary Treatment </v>
      </c>
      <c r="AA121" s="148">
        <f>IF(Z121="None",0,INDEX('Default Values'!$B$72:$B$85,MATCH('Historical Mix'!Z$17,'Default Values'!$A$72:$A$85,0)))</f>
        <v>0.97</v>
      </c>
      <c r="AB121" s="149" cm="1">
        <f t="array" ref="AB121">IF(OR(Z121="None",D121=0),0,INDEX('Default EI Values'!$F$2:$F$951,_xlfn.IFNA(MATCH(1,('Default EI Values'!$A$2:$A$951=$A121)*('Default EI Values'!$B$2:$B$951=$B121)*('Default EI Values'!$C$2:$C$951=SUBSTITUTE($C121,"*",""))*('Default EI Values'!$D$2:$D$951=Z$17)*('Default EI Values'!$E$2:$E$951=Z121),0),MATCH(1,('Default EI Values'!$A$2:$A$951=$A121)*('Default EI Values'!$B$2:$B$951="Any")*('Default EI Values'!$C$2:$C$951=$C121)*('Default EI Values'!$D$2:$D$951=Z$17)*('Default EI Values'!$E$2:$E$951=Z121),0))))</f>
        <v>0</v>
      </c>
      <c r="AC121" s="204"/>
      <c r="AD121" s="204"/>
    </row>
    <row r="122" spans="1:30" x14ac:dyDescent="0.25">
      <c r="A122" s="140" t="s">
        <v>10</v>
      </c>
      <c r="B122" s="140" t="s">
        <v>24</v>
      </c>
      <c r="C122" s="140" t="s">
        <v>36</v>
      </c>
      <c r="D122" s="147">
        <f t="shared" si="40"/>
        <v>0.42070848668048694</v>
      </c>
      <c r="E122" s="140" t="str" cm="1">
        <f t="array" ref="E122">IF(LEN($B122)=0,"",INDEX(table_options[Component Options],MATCH(1,(table_options[Sector]=$A122)*(table_options[Supply]=$C122)*(table_options[Component]=E$17)*(table_options[Default?]=TRUE),0)))</f>
        <v>Groundwater pumping</v>
      </c>
      <c r="F122" s="148">
        <f>IF(E122="None",0,INDEX('Default Values'!$B$72:$B$85,MATCH('Historical Mix'!$C122,'Default Values'!$A$72:$A$85,0)))</f>
        <v>0.59</v>
      </c>
      <c r="G122" s="149" cm="1">
        <f t="array" ref="G122">IF(OR(E122="None",D122=0),0,_xlfn.IFNA(INDEX('Default EI Values'!$F$2:$F$951,_xlfn.IFNA(MATCH(1,('Default EI Values'!$A$2:$A$951=$A122)*('Default EI Values'!$B$2:$B$951=$B122)*('Default EI Values'!$C$2:$C$951=SUBSTITUTE($C122,"*",""))*('Default EI Values'!$D$2:$D$951=E$17)*('Default EI Values'!$E$2:$E$951=E122),0),MATCH(1,('Default EI Values'!$A$2:$A$951=$A122)*('Default EI Values'!$B$2:$B$951="Any")*('Default EI Values'!$C$2:$C$951=$C122)*('Default EI Values'!$D$2:$D$951=E$17)*('Default EI Values'!$E$2:$E$951=E122),0))),0))</f>
        <v>300.88316199999997</v>
      </c>
      <c r="H122" s="204"/>
      <c r="I122" s="204"/>
      <c r="J122" s="140" t="str" cm="1">
        <f t="array" ref="J122">IF(LEN($B122)=0,"",INDEX(table_options[Component Options],MATCH(1,(table_options[Sector]=$A122)*(table_options[Supply]=$C122)*(table_options[Component]=J$17)*(table_options[Default?]=TRUE),0)))</f>
        <v>Conventional Drinking Water Treatment</v>
      </c>
      <c r="K122" s="148">
        <f>IF(J122="None",0,INDEX('Default Values'!$B$72:$B$85,MATCH('Historical Mix'!J$17,'Default Values'!$A$72:$A$85,0)))</f>
        <v>0.94</v>
      </c>
      <c r="L122" s="149" cm="1">
        <f t="array" ref="L122">IF(OR(J122="None",D122=0),0,INDEX('Default EI Values'!$F$2:$F$951,_xlfn.IFNA(MATCH(1,('Default EI Values'!$A$2:$A$951=$A122)*('Default EI Values'!$B$2:$B$951=$B122)*('Default EI Values'!$C$2:$C$951=SUBSTITUTE($C122,"*",""))*('Default EI Values'!$D$2:$D$951=J$17)*('Default EI Values'!$E$2:$E$951=J122),0),MATCH(1,('Default EI Values'!$A$2:$A$951=$A122)*('Default EI Values'!$B$2:$B$951="Any")*('Default EI Values'!$C$2:$C$951=$C122)*('Default EI Values'!$D$2:$D$951=J$17)*('Default EI Values'!$E$2:$E$951=J122),0))))</f>
        <v>205.30303721428572</v>
      </c>
      <c r="M122" s="204"/>
      <c r="N122" s="204"/>
      <c r="O122" s="140" t="str" cm="1">
        <f t="array" ref="O122">IF(LEN($B122)=0,"",INDEX(table_options[Component Options],MATCH(1,(table_options[Sector]=$A122)*(table_options[Supply]=$C122)*(table_options[Component]=O$17)*(table_options[Default?]=TRUE),0)))</f>
        <v>Urban Potable Distribution</v>
      </c>
      <c r="P122" s="140" t="str">
        <f>IF(OR(LEN($C122)=0,O122&lt;&gt;"Urban Potable Distribution"),"",INDEX('Default Values'!$B$56:$B$65,MATCH('Historical Mix'!$B122,'Default Values'!$A$56:$A$65,0)))</f>
        <v>Flat</v>
      </c>
      <c r="Q122" s="148">
        <f>IF(P122="None",0,INDEX('Default Values'!$B$72:$B$85,MATCH('Historical Mix'!O$17,'Default Values'!$A$72:$A$85,0)))</f>
        <v>0.95</v>
      </c>
      <c r="R122" s="149" cm="1">
        <f t="array" ref="R122">IF(OR(O122="None",D122=0),0,INDEX('Default EI Values'!$F$2:$F$951,_xlfn.IFNA(MATCH(1,('Default EI Values'!$A$2:$A$951=$A122)*('Default EI Values'!$B$2:$B$951=$B122)*('Default EI Values'!$C$2:$C$951=SUBSTITUTE($C122,"*",""))*('Default EI Values'!$D$2:$D$951=O$17)*('Default EI Values'!$E$2:$E$951=O122),0),_xlfn.IFNA(MATCH(1,('Default EI Values'!$A$2:$A$951=$A122)*('Default EI Values'!$B$2:$B$951="Any")*('Default EI Values'!$C$2:$C$951=$C122)*('Default EI Values'!$D$2:$D$951=O$17)*('Default EI Values'!$E$2:$E$951=O122),0),MATCH(1,('Default EI Values'!$B$2:$B$951="Any")*('Default EI Values'!$C$2:$C$951=$C122)*('Default EI Values'!$D$2:$D$951=O$17)*('Default EI Values'!$E$2:$E$951=$O122&amp;" - "&amp;$P122),0)))))</f>
        <v>18</v>
      </c>
      <c r="S122" s="204"/>
      <c r="T122" s="204"/>
      <c r="U122" s="140" t="str" cm="1">
        <f t="array" ref="U122">IF(LEN($B122)=0,"",INDEX(table_options[Component Options],MATCH(1,(table_options[Sector]=$A122)*(table_options[Supply]=$C122)*(table_options[Component]=U$17)*(table_options[Default?]=TRUE),0)))</f>
        <v>Wastewater Collection</v>
      </c>
      <c r="V122" s="148">
        <f>IF(U122="None",0,INDEX('Default Values'!$B$72:$B$85,MATCH('Historical Mix'!U$17,'Default Values'!$A$72:$A$85,0)))</f>
        <v>0.97</v>
      </c>
      <c r="W122" s="149" cm="1">
        <f t="array" ref="W122">IF(OR(U122="None",D122=0),0,INDEX('Default EI Values'!$F$2:$F$951,_xlfn.IFNA(MATCH(1,('Default EI Values'!$A$2:$A$951=$A122)*('Default EI Values'!$B$2:$B$951=$B122)*('Default EI Values'!$C$2:$C$951=SUBSTITUTE($C122,"*",""))*('Default EI Values'!$D$2:$D$951=U$17)*('Default EI Values'!$E$2:$E$951=U122),0),MATCH(1,('Default EI Values'!$A$2:$A$951=$A122)*('Default EI Values'!$B$2:$B$951="Any")*('Default EI Values'!$C$2:$C$951=$C122)*('Default EI Values'!$D$2:$D$951=U$17)*('Default EI Values'!$E$2:$E$951=U122),0))))</f>
        <v>71.524294499999996</v>
      </c>
      <c r="X122" s="204"/>
      <c r="Y122" s="204"/>
      <c r="Z122" s="140" t="str" cm="1">
        <f t="array" ref="Z122">IF(LEN($B122)=0,"",INDEX(table_options[Component Options],MATCH(1,(table_options[Sector]=$A122)*(table_options[Supply]=$C122)*(table_options[Component]=Z$17)*(table_options[Default?]=TRUE),0)))</f>
        <v xml:space="preserve">Wastewater Secondary Treatment </v>
      </c>
      <c r="AA122" s="148">
        <f>IF(Z122="None",0,INDEX('Default Values'!$B$72:$B$85,MATCH('Historical Mix'!Z$17,'Default Values'!$A$72:$A$85,0)))</f>
        <v>0.97</v>
      </c>
      <c r="AB122" s="149" cm="1">
        <f t="array" ref="AB122">IF(OR(Z122="None",D122=0),0,INDEX('Default EI Values'!$F$2:$F$951,_xlfn.IFNA(MATCH(1,('Default EI Values'!$A$2:$A$951=$A122)*('Default EI Values'!$B$2:$B$951=$B122)*('Default EI Values'!$C$2:$C$951=SUBSTITUTE($C122,"*",""))*('Default EI Values'!$D$2:$D$951=Z$17)*('Default EI Values'!$E$2:$E$951=Z122),0),MATCH(1,('Default EI Values'!$A$2:$A$951=$A122)*('Default EI Values'!$B$2:$B$951="Any")*('Default EI Values'!$C$2:$C$951=$C122)*('Default EI Values'!$D$2:$D$951=Z$17)*('Default EI Values'!$E$2:$E$951=Z122),0))))</f>
        <v>654.12260742857143</v>
      </c>
      <c r="AC122" s="204"/>
      <c r="AD122" s="204"/>
    </row>
    <row r="123" spans="1:30" x14ac:dyDescent="0.25">
      <c r="A123" s="140" t="s">
        <v>10</v>
      </c>
      <c r="B123" s="140" t="s">
        <v>24</v>
      </c>
      <c r="C123" s="140" t="s">
        <v>189</v>
      </c>
      <c r="D123" s="147">
        <f t="shared" si="40"/>
        <v>0.41086953543803251</v>
      </c>
      <c r="E123" s="140" t="str" cm="1">
        <f t="array" ref="E123">IF(LEN($B123)=0,"",INDEX(table_options[Component Options],MATCH(1,(table_options[Sector]=$A123)*(table_options[Supply]=$C123)*(table_options[Component]=E$17)*(table_options[Default?]=TRUE),0)))</f>
        <v>Local Surface Water</v>
      </c>
      <c r="F123" s="148">
        <f>IF(E123="None",0,INDEX('Default Values'!$B$72:$B$85,MATCH('Historical Mix'!$C123,'Default Values'!$A$72:$A$85,0)))</f>
        <v>0.27</v>
      </c>
      <c r="G123" s="149" cm="1">
        <f t="array" ref="G123">IF(OR(E123="None",D123=0),0,_xlfn.IFNA(INDEX('Default EI Values'!$F$2:$F$951,_xlfn.IFNA(MATCH(1,('Default EI Values'!$A$2:$A$951=$A123)*('Default EI Values'!$B$2:$B$951=$B123)*('Default EI Values'!$C$2:$C$951=SUBSTITUTE($C123,"*",""))*('Default EI Values'!$D$2:$D$951=E$17)*('Default EI Values'!$E$2:$E$951=E123),0),MATCH(1,('Default EI Values'!$A$2:$A$951=$A123)*('Default EI Values'!$B$2:$B$951="Any")*('Default EI Values'!$C$2:$C$951=$C123)*('Default EI Values'!$D$2:$D$951=E$17)*('Default EI Values'!$E$2:$E$951=E123),0))),0))</f>
        <v>88.91037350000002</v>
      </c>
      <c r="H123" s="204"/>
      <c r="I123" s="204"/>
      <c r="J123" s="140" t="str" cm="1">
        <f t="array" ref="J123">IF(LEN($B123)=0,"",INDEX(table_options[Component Options],MATCH(1,(table_options[Sector]=$A123)*(table_options[Supply]=$C123)*(table_options[Component]=J$17)*(table_options[Default?]=TRUE),0)))</f>
        <v>Conventional Drinking Water Treatment</v>
      </c>
      <c r="K123" s="148">
        <f>IF(J123="None",0,INDEX('Default Values'!$B$72:$B$85,MATCH('Historical Mix'!J$17,'Default Values'!$A$72:$A$85,0)))</f>
        <v>0.94</v>
      </c>
      <c r="L123" s="149" cm="1">
        <f t="array" ref="L123">IF(OR(J123="None",D123=0),0,INDEX('Default EI Values'!$F$2:$F$951,_xlfn.IFNA(MATCH(1,('Default EI Values'!$A$2:$A$951=$A123)*('Default EI Values'!$B$2:$B$951=$B123)*('Default EI Values'!$C$2:$C$951=SUBSTITUTE($C123,"*",""))*('Default EI Values'!$D$2:$D$951=J$17)*('Default EI Values'!$E$2:$E$951=J123),0),MATCH(1,('Default EI Values'!$A$2:$A$951=$A123)*('Default EI Values'!$B$2:$B$951="Any")*('Default EI Values'!$C$2:$C$951=$C123)*('Default EI Values'!$D$2:$D$951=J$17)*('Default EI Values'!$E$2:$E$951=J123),0))))</f>
        <v>205.30303721428572</v>
      </c>
      <c r="M123" s="204"/>
      <c r="N123" s="204"/>
      <c r="O123" s="140" t="str" cm="1">
        <f t="array" ref="O123">IF(LEN($B123)=0,"",INDEX(table_options[Component Options],MATCH(1,(table_options[Sector]=$A123)*(table_options[Supply]=$C123)*(table_options[Component]=O$17)*(table_options[Default?]=TRUE),0)))</f>
        <v>Urban Potable Distribution</v>
      </c>
      <c r="P123" s="140" t="str">
        <f>IF(OR(LEN($C123)=0,O123&lt;&gt;"Urban Potable Distribution"),"",INDEX('Default Values'!$B$56:$B$65,MATCH('Historical Mix'!$B123,'Default Values'!$A$56:$A$65,0)))</f>
        <v>Flat</v>
      </c>
      <c r="Q123" s="148">
        <f>IF(P123="None",0,INDEX('Default Values'!$B$72:$B$85,MATCH('Historical Mix'!O$17,'Default Values'!$A$72:$A$85,0)))</f>
        <v>0.95</v>
      </c>
      <c r="R123" s="149" cm="1">
        <f t="array" ref="R123">IF(OR(O123="None",D123=0),0,INDEX('Default EI Values'!$F$2:$F$951,_xlfn.IFNA(MATCH(1,('Default EI Values'!$A$2:$A$951=$A123)*('Default EI Values'!$B$2:$B$951=$B123)*('Default EI Values'!$C$2:$C$951=SUBSTITUTE($C123,"*",""))*('Default EI Values'!$D$2:$D$951=O$17)*('Default EI Values'!$E$2:$E$951=O123),0),_xlfn.IFNA(MATCH(1,('Default EI Values'!$A$2:$A$951=$A123)*('Default EI Values'!$B$2:$B$951="Any")*('Default EI Values'!$C$2:$C$951=$C123)*('Default EI Values'!$D$2:$D$951=O$17)*('Default EI Values'!$E$2:$E$951=O123),0),MATCH(1,('Default EI Values'!$B$2:$B$951="Any")*('Default EI Values'!$C$2:$C$951=$C123)*('Default EI Values'!$D$2:$D$951=O$17)*('Default EI Values'!$E$2:$E$951=$O123&amp;" - "&amp;$P123),0)))))</f>
        <v>18</v>
      </c>
      <c r="S123" s="204"/>
      <c r="T123" s="204"/>
      <c r="U123" s="140" t="str" cm="1">
        <f t="array" ref="U123">IF(LEN($B123)=0,"",INDEX(table_options[Component Options],MATCH(1,(table_options[Sector]=$A123)*(table_options[Supply]=$C123)*(table_options[Component]=U$17)*(table_options[Default?]=TRUE),0)))</f>
        <v>Wastewater Collection</v>
      </c>
      <c r="V123" s="148">
        <f>IF(U123="None",0,INDEX('Default Values'!$B$72:$B$85,MATCH('Historical Mix'!U$17,'Default Values'!$A$72:$A$85,0)))</f>
        <v>0.97</v>
      </c>
      <c r="W123" s="149" cm="1">
        <f t="array" ref="W123">IF(OR(U123="None",D123=0),0,INDEX('Default EI Values'!$F$2:$F$951,_xlfn.IFNA(MATCH(1,('Default EI Values'!$A$2:$A$951=$A123)*('Default EI Values'!$B$2:$B$951=$B123)*('Default EI Values'!$C$2:$C$951=SUBSTITUTE($C123,"*",""))*('Default EI Values'!$D$2:$D$951=U$17)*('Default EI Values'!$E$2:$E$951=U123),0),MATCH(1,('Default EI Values'!$A$2:$A$951=$A123)*('Default EI Values'!$B$2:$B$951="Any")*('Default EI Values'!$C$2:$C$951=$C123)*('Default EI Values'!$D$2:$D$951=U$17)*('Default EI Values'!$E$2:$E$951=U123),0))))</f>
        <v>71.524294499999996</v>
      </c>
      <c r="X123" s="204"/>
      <c r="Y123" s="204"/>
      <c r="Z123" s="140" t="str" cm="1">
        <f t="array" ref="Z123">IF(LEN($B123)=0,"",INDEX(table_options[Component Options],MATCH(1,(table_options[Sector]=$A123)*(table_options[Supply]=$C123)*(table_options[Component]=Z$17)*(table_options[Default?]=TRUE),0)))</f>
        <v xml:space="preserve">Wastewater Secondary Treatment </v>
      </c>
      <c r="AA123" s="148">
        <f>IF(Z123="None",0,INDEX('Default Values'!$B$72:$B$85,MATCH('Historical Mix'!Z$17,'Default Values'!$A$72:$A$85,0)))</f>
        <v>0.97</v>
      </c>
      <c r="AB123" s="149" cm="1">
        <f t="array" ref="AB123">IF(OR(Z123="None",D123=0),0,INDEX('Default EI Values'!$F$2:$F$951,_xlfn.IFNA(MATCH(1,('Default EI Values'!$A$2:$A$951=$A123)*('Default EI Values'!$B$2:$B$951=$B123)*('Default EI Values'!$C$2:$C$951=SUBSTITUTE($C123,"*",""))*('Default EI Values'!$D$2:$D$951=Z$17)*('Default EI Values'!$E$2:$E$951=Z123),0),MATCH(1,('Default EI Values'!$A$2:$A$951=$A123)*('Default EI Values'!$B$2:$B$951="Any")*('Default EI Values'!$C$2:$C$951=$C123)*('Default EI Values'!$D$2:$D$951=Z$17)*('Default EI Values'!$E$2:$E$951=Z123),0))))</f>
        <v>654.12260742857143</v>
      </c>
      <c r="AC123" s="204"/>
      <c r="AD123" s="204"/>
    </row>
    <row r="124" spans="1:30" x14ac:dyDescent="0.25">
      <c r="A124" s="140" t="s">
        <v>10</v>
      </c>
      <c r="B124" s="140" t="s">
        <v>24</v>
      </c>
      <c r="C124" s="140" t="s">
        <v>188</v>
      </c>
      <c r="D124" s="147">
        <f t="shared" si="40"/>
        <v>9.5547072629473717E-4</v>
      </c>
      <c r="E124" s="140" t="str" cm="1">
        <f t="array" ref="E124">IF(LEN($B124)=0,"",INDEX(table_options[Component Options],MATCH(1,(table_options[Sector]=$A124)*(table_options[Supply]=$C124)*(table_options[Component]=E$17)*(table_options[Default?]=TRUE),0)))</f>
        <v>Local Imported Deliveries</v>
      </c>
      <c r="F124" s="148">
        <f>IF(E124="None",0,INDEX('Default Values'!$B$72:$B$85,MATCH('Historical Mix'!$C124,'Default Values'!$A$72:$A$85,0)))</f>
        <v>0.27</v>
      </c>
      <c r="G124" s="149" cm="1">
        <f t="array" ref="G124">IF(OR(E124="None",D124=0),0,_xlfn.IFNA(INDEX('Default EI Values'!$F$2:$F$951,_xlfn.IFNA(MATCH(1,('Default EI Values'!$A$2:$A$951=$A124)*('Default EI Values'!$B$2:$B$951=$B124)*('Default EI Values'!$C$2:$C$951=SUBSTITUTE($C124,"*",""))*('Default EI Values'!$D$2:$D$951=E$17)*('Default EI Values'!$E$2:$E$951=E124),0),MATCH(1,('Default EI Values'!$A$2:$A$951=$A124)*('Default EI Values'!$B$2:$B$951="Any")*('Default EI Values'!$C$2:$C$951=$C124)*('Default EI Values'!$D$2:$D$951=E$17)*('Default EI Values'!$E$2:$E$951=E124),0))),0))</f>
        <v>0</v>
      </c>
      <c r="H124" s="204"/>
      <c r="I124" s="204"/>
      <c r="J124" s="140" t="str" cm="1">
        <f t="array" ref="J124">IF(LEN($B124)=0,"",INDEX(table_options[Component Options],MATCH(1,(table_options[Sector]=$A124)*(table_options[Supply]=$C124)*(table_options[Component]=J$17)*(table_options[Default?]=TRUE),0)))</f>
        <v>Conventional Drinking Water Treatment</v>
      </c>
      <c r="K124" s="148">
        <f>IF(J124="None",0,INDEX('Default Values'!$B$72:$B$85,MATCH('Historical Mix'!J$17,'Default Values'!$A$72:$A$85,0)))</f>
        <v>0.94</v>
      </c>
      <c r="L124" s="149" cm="1">
        <f t="array" ref="L124">IF(OR(J124="None",D124=0),0,INDEX('Default EI Values'!$F$2:$F$951,_xlfn.IFNA(MATCH(1,('Default EI Values'!$A$2:$A$951=$A124)*('Default EI Values'!$B$2:$B$951=$B124)*('Default EI Values'!$C$2:$C$951=SUBSTITUTE($C124,"*",""))*('Default EI Values'!$D$2:$D$951=J$17)*('Default EI Values'!$E$2:$E$951=J124),0),MATCH(1,('Default EI Values'!$A$2:$A$951=$A124)*('Default EI Values'!$B$2:$B$951="Any")*('Default EI Values'!$C$2:$C$951=$C124)*('Default EI Values'!$D$2:$D$951=J$17)*('Default EI Values'!$E$2:$E$951=J124),0))))</f>
        <v>205.30303721428572</v>
      </c>
      <c r="M124" s="204"/>
      <c r="N124" s="204"/>
      <c r="O124" s="140" t="str" cm="1">
        <f t="array" ref="O124">IF(LEN($B124)=0,"",INDEX(table_options[Component Options],MATCH(1,(table_options[Sector]=$A124)*(table_options[Supply]=$C124)*(table_options[Component]=O$17)*(table_options[Default?]=TRUE),0)))</f>
        <v>Urban Potable Distribution</v>
      </c>
      <c r="P124" s="140" t="str">
        <f>IF(OR(LEN($C124)=0,O124&lt;&gt;"Urban Potable Distribution"),"",INDEX('Default Values'!$B$56:$B$65,MATCH('Historical Mix'!$B124,'Default Values'!$A$56:$A$65,0)))</f>
        <v>Flat</v>
      </c>
      <c r="Q124" s="148">
        <f>IF(P124="None",0,INDEX('Default Values'!$B$72:$B$85,MATCH('Historical Mix'!O$17,'Default Values'!$A$72:$A$85,0)))</f>
        <v>0.95</v>
      </c>
      <c r="R124" s="149" cm="1">
        <f t="array" ref="R124">IF(OR(O124="None",D124=0),0,INDEX('Default EI Values'!$F$2:$F$951,_xlfn.IFNA(MATCH(1,('Default EI Values'!$A$2:$A$951=$A124)*('Default EI Values'!$B$2:$B$951=$B124)*('Default EI Values'!$C$2:$C$951=SUBSTITUTE($C124,"*",""))*('Default EI Values'!$D$2:$D$951=O$17)*('Default EI Values'!$E$2:$E$951=O124),0),_xlfn.IFNA(MATCH(1,('Default EI Values'!$A$2:$A$951=$A124)*('Default EI Values'!$B$2:$B$951="Any")*('Default EI Values'!$C$2:$C$951=$C124)*('Default EI Values'!$D$2:$D$951=O$17)*('Default EI Values'!$E$2:$E$951=O124),0),MATCH(1,('Default EI Values'!$B$2:$B$951="Any")*('Default EI Values'!$C$2:$C$951=$C124)*('Default EI Values'!$D$2:$D$951=O$17)*('Default EI Values'!$E$2:$E$951=$O124&amp;" - "&amp;$P124),0)))))</f>
        <v>18</v>
      </c>
      <c r="S124" s="204"/>
      <c r="T124" s="204"/>
      <c r="U124" s="140" t="str" cm="1">
        <f t="array" ref="U124">IF(LEN($B124)=0,"",INDEX(table_options[Component Options],MATCH(1,(table_options[Sector]=$A124)*(table_options[Supply]=$C124)*(table_options[Component]=U$17)*(table_options[Default?]=TRUE),0)))</f>
        <v>Wastewater Collection</v>
      </c>
      <c r="V124" s="148">
        <f>IF(U124="None",0,INDEX('Default Values'!$B$72:$B$85,MATCH('Historical Mix'!U$17,'Default Values'!$A$72:$A$85,0)))</f>
        <v>0.97</v>
      </c>
      <c r="W124" s="149" cm="1">
        <f t="array" ref="W124">IF(OR(U124="None",D124=0),0,INDEX('Default EI Values'!$F$2:$F$951,_xlfn.IFNA(MATCH(1,('Default EI Values'!$A$2:$A$951=$A124)*('Default EI Values'!$B$2:$B$951=$B124)*('Default EI Values'!$C$2:$C$951=SUBSTITUTE($C124,"*",""))*('Default EI Values'!$D$2:$D$951=U$17)*('Default EI Values'!$E$2:$E$951=U124),0),MATCH(1,('Default EI Values'!$A$2:$A$951=$A124)*('Default EI Values'!$B$2:$B$951="Any")*('Default EI Values'!$C$2:$C$951=$C124)*('Default EI Values'!$D$2:$D$951=U$17)*('Default EI Values'!$E$2:$E$951=U124),0))))</f>
        <v>71.524294499999996</v>
      </c>
      <c r="X124" s="204"/>
      <c r="Y124" s="204"/>
      <c r="Z124" s="140" t="str" cm="1">
        <f t="array" ref="Z124">IF(LEN($B124)=0,"",INDEX(table_options[Component Options],MATCH(1,(table_options[Sector]=$A124)*(table_options[Supply]=$C124)*(table_options[Component]=Z$17)*(table_options[Default?]=TRUE),0)))</f>
        <v xml:space="preserve">Wastewater Secondary Treatment </v>
      </c>
      <c r="AA124" s="148">
        <f>IF(Z124="None",0,INDEX('Default Values'!$B$72:$B$85,MATCH('Historical Mix'!Z$17,'Default Values'!$A$72:$A$85,0)))</f>
        <v>0.97</v>
      </c>
      <c r="AB124" s="149" cm="1">
        <f t="array" ref="AB124">IF(OR(Z124="None",D124=0),0,INDEX('Default EI Values'!$F$2:$F$951,_xlfn.IFNA(MATCH(1,('Default EI Values'!$A$2:$A$951=$A124)*('Default EI Values'!$B$2:$B$951=$B124)*('Default EI Values'!$C$2:$C$951=SUBSTITUTE($C124,"*",""))*('Default EI Values'!$D$2:$D$951=Z$17)*('Default EI Values'!$E$2:$E$951=Z124),0),MATCH(1,('Default EI Values'!$A$2:$A$951=$A124)*('Default EI Values'!$B$2:$B$951="Any")*('Default EI Values'!$C$2:$C$951=$C124)*('Default EI Values'!$D$2:$D$951=Z$17)*('Default EI Values'!$E$2:$E$951=Z124),0))))</f>
        <v>654.12260742857143</v>
      </c>
      <c r="AC124" s="204"/>
      <c r="AD124" s="204"/>
    </row>
    <row r="125" spans="1:30" x14ac:dyDescent="0.25">
      <c r="A125" s="140" t="s">
        <v>10</v>
      </c>
      <c r="B125" s="140" t="s">
        <v>24</v>
      </c>
      <c r="C125" s="140" t="s">
        <v>19</v>
      </c>
      <c r="D125" s="147">
        <f t="shared" si="40"/>
        <v>0</v>
      </c>
      <c r="E125" s="140" t="str" cm="1">
        <f t="array" ref="E125">IF(LEN($B125)=0,"",INDEX(table_options[Component Options],MATCH(1,(table_options[Sector]=$A125)*(table_options[Supply]=$C125)*(table_options[Component]=E$17)*(table_options[Default?]=TRUE),0)))</f>
        <v>Colorado River Conveyance</v>
      </c>
      <c r="F125" s="148">
        <f>IF(E125="None",0,INDEX('Default Values'!$B$72:$B$85,MATCH('Historical Mix'!$C125,'Default Values'!$A$72:$A$85,0)))</f>
        <v>0</v>
      </c>
      <c r="G125" s="149" cm="1">
        <f t="array" ref="G125">IF(OR(E125="None",D125=0),0,_xlfn.IFNA(INDEX('Default EI Values'!$F$2:$F$951,_xlfn.IFNA(MATCH(1,('Default EI Values'!$A$2:$A$951=$A125)*('Default EI Values'!$B$2:$B$951=$B125)*('Default EI Values'!$C$2:$C$951=SUBSTITUTE($C125,"*",""))*('Default EI Values'!$D$2:$D$951=E$17)*('Default EI Values'!$E$2:$E$951=E125),0),MATCH(1,('Default EI Values'!$A$2:$A$951=$A125)*('Default EI Values'!$B$2:$B$951="Any")*('Default EI Values'!$C$2:$C$951=$C125)*('Default EI Values'!$D$2:$D$951=E$17)*('Default EI Values'!$E$2:$E$951=E125),0))),0))</f>
        <v>0</v>
      </c>
      <c r="H125" s="204"/>
      <c r="I125" s="204"/>
      <c r="J125" s="140" t="str" cm="1">
        <f t="array" ref="J125">IF(LEN($B125)=0,"",INDEX(table_options[Component Options],MATCH(1,(table_options[Sector]=$A125)*(table_options[Supply]=$C125)*(table_options[Component]=J$17)*(table_options[Default?]=TRUE),0)))</f>
        <v>Conventional Drinking Water Treatment</v>
      </c>
      <c r="K125" s="148">
        <f>IF(J125="None",0,INDEX('Default Values'!$B$72:$B$85,MATCH('Historical Mix'!J$17,'Default Values'!$A$72:$A$85,0)))</f>
        <v>0.94</v>
      </c>
      <c r="L125" s="149" cm="1">
        <f t="array" ref="L125">IF(OR(J125="None",D125=0),0,INDEX('Default EI Values'!$F$2:$F$951,_xlfn.IFNA(MATCH(1,('Default EI Values'!$A$2:$A$951=$A125)*('Default EI Values'!$B$2:$B$951=$B125)*('Default EI Values'!$C$2:$C$951=SUBSTITUTE($C125,"*",""))*('Default EI Values'!$D$2:$D$951=J$17)*('Default EI Values'!$E$2:$E$951=J125),0),MATCH(1,('Default EI Values'!$A$2:$A$951=$A125)*('Default EI Values'!$B$2:$B$951="Any")*('Default EI Values'!$C$2:$C$951=$C125)*('Default EI Values'!$D$2:$D$951=J$17)*('Default EI Values'!$E$2:$E$951=J125),0))))</f>
        <v>0</v>
      </c>
      <c r="M125" s="204"/>
      <c r="N125" s="204"/>
      <c r="O125" s="140" t="str" cm="1">
        <f t="array" ref="O125">IF(LEN($B125)=0,"",INDEX(table_options[Component Options],MATCH(1,(table_options[Sector]=$A125)*(table_options[Supply]=$C125)*(table_options[Component]=O$17)*(table_options[Default?]=TRUE),0)))</f>
        <v>Urban Potable Distribution</v>
      </c>
      <c r="P125" s="140" t="str">
        <f>IF(OR(LEN($C125)=0,O125&lt;&gt;"Urban Potable Distribution"),"",INDEX('Default Values'!$B$56:$B$65,MATCH('Historical Mix'!$B125,'Default Values'!$A$56:$A$65,0)))</f>
        <v>Flat</v>
      </c>
      <c r="Q125" s="148">
        <f>IF(P125="None",0,INDEX('Default Values'!$B$72:$B$85,MATCH('Historical Mix'!O$17,'Default Values'!$A$72:$A$85,0)))</f>
        <v>0.95</v>
      </c>
      <c r="R125" s="149" cm="1">
        <f t="array" ref="R125">IF(OR(O125="None",D125=0),0,INDEX('Default EI Values'!$F$2:$F$951,_xlfn.IFNA(MATCH(1,('Default EI Values'!$A$2:$A$951=$A125)*('Default EI Values'!$B$2:$B$951=$B125)*('Default EI Values'!$C$2:$C$951=SUBSTITUTE($C125,"*",""))*('Default EI Values'!$D$2:$D$951=O$17)*('Default EI Values'!$E$2:$E$951=O125),0),_xlfn.IFNA(MATCH(1,('Default EI Values'!$A$2:$A$951=$A125)*('Default EI Values'!$B$2:$B$951="Any")*('Default EI Values'!$C$2:$C$951=$C125)*('Default EI Values'!$D$2:$D$951=O$17)*('Default EI Values'!$E$2:$E$951=O125),0),MATCH(1,('Default EI Values'!$B$2:$B$951="Any")*('Default EI Values'!$C$2:$C$951=$C125)*('Default EI Values'!$D$2:$D$951=O$17)*('Default EI Values'!$E$2:$E$951=$O125&amp;" - "&amp;$P125),0)))))</f>
        <v>0</v>
      </c>
      <c r="S125" s="204"/>
      <c r="T125" s="204"/>
      <c r="U125" s="140" t="str" cm="1">
        <f t="array" ref="U125">IF(LEN($B125)=0,"",INDEX(table_options[Component Options],MATCH(1,(table_options[Sector]=$A125)*(table_options[Supply]=$C125)*(table_options[Component]=U$17)*(table_options[Default?]=TRUE),0)))</f>
        <v>Wastewater Collection</v>
      </c>
      <c r="V125" s="148">
        <f>IF(U125="None",0,INDEX('Default Values'!$B$72:$B$85,MATCH('Historical Mix'!U$17,'Default Values'!$A$72:$A$85,0)))</f>
        <v>0.97</v>
      </c>
      <c r="W125" s="149" cm="1">
        <f t="array" ref="W125">IF(OR(U125="None",D125=0),0,INDEX('Default EI Values'!$F$2:$F$951,_xlfn.IFNA(MATCH(1,('Default EI Values'!$A$2:$A$951=$A125)*('Default EI Values'!$B$2:$B$951=$B125)*('Default EI Values'!$C$2:$C$951=SUBSTITUTE($C125,"*",""))*('Default EI Values'!$D$2:$D$951=U$17)*('Default EI Values'!$E$2:$E$951=U125),0),MATCH(1,('Default EI Values'!$A$2:$A$951=$A125)*('Default EI Values'!$B$2:$B$951="Any")*('Default EI Values'!$C$2:$C$951=$C125)*('Default EI Values'!$D$2:$D$951=U$17)*('Default EI Values'!$E$2:$E$951=U125),0))))</f>
        <v>0</v>
      </c>
      <c r="X125" s="204"/>
      <c r="Y125" s="204"/>
      <c r="Z125" s="140" t="str" cm="1">
        <f t="array" ref="Z125">IF(LEN($B125)=0,"",INDEX(table_options[Component Options],MATCH(1,(table_options[Sector]=$A125)*(table_options[Supply]=$C125)*(table_options[Component]=Z$17)*(table_options[Default?]=TRUE),0)))</f>
        <v xml:space="preserve">Wastewater Secondary Treatment </v>
      </c>
      <c r="AA125" s="148">
        <f>IF(Z125="None",0,INDEX('Default Values'!$B$72:$B$85,MATCH('Historical Mix'!Z$17,'Default Values'!$A$72:$A$85,0)))</f>
        <v>0.97</v>
      </c>
      <c r="AB125" s="149" cm="1">
        <f t="array" ref="AB125">IF(OR(Z125="None",D125=0),0,INDEX('Default EI Values'!$F$2:$F$951,_xlfn.IFNA(MATCH(1,('Default EI Values'!$A$2:$A$951=$A125)*('Default EI Values'!$B$2:$B$951=$B125)*('Default EI Values'!$C$2:$C$951=SUBSTITUTE($C125,"*",""))*('Default EI Values'!$D$2:$D$951=Z$17)*('Default EI Values'!$E$2:$E$951=Z125),0),MATCH(1,('Default EI Values'!$A$2:$A$951=$A125)*('Default EI Values'!$B$2:$B$951="Any")*('Default EI Values'!$C$2:$C$951=$C125)*('Default EI Values'!$D$2:$D$951=Z$17)*('Default EI Values'!$E$2:$E$951=Z125),0))))</f>
        <v>0</v>
      </c>
      <c r="AC125" s="204"/>
      <c r="AD125" s="204"/>
    </row>
    <row r="126" spans="1:30" x14ac:dyDescent="0.25">
      <c r="A126" s="140" t="s">
        <v>10</v>
      </c>
      <c r="B126" s="140" t="s">
        <v>24</v>
      </c>
      <c r="C126" s="140" t="s">
        <v>191</v>
      </c>
      <c r="D126" s="147">
        <f t="shared" si="40"/>
        <v>0.16405101323275587</v>
      </c>
      <c r="E126" s="140" t="str" cm="1">
        <f t="array" ref="E126">IF(LEN($B126)=0,"",INDEX(table_options[Component Options],MATCH(1,(table_options[Sector]=$A126)*(table_options[Supply]=$C126)*(table_options[Component]=E$17)*(table_options[Default?]=TRUE),0)))</f>
        <v>Central Valley Project Conveyance</v>
      </c>
      <c r="F126" s="148">
        <f>IF(E126="None",0,INDEX('Default Values'!$B$72:$B$85,MATCH('Historical Mix'!$C126,'Default Values'!$A$72:$A$85,0)))</f>
        <v>0</v>
      </c>
      <c r="G126" s="149" cm="1">
        <f t="array" ref="G126">IF(OR(E126="None",D126=0),0,_xlfn.IFNA(INDEX('Default EI Values'!$F$2:$F$951,_xlfn.IFNA(MATCH(1,('Default EI Values'!$A$2:$A$951=$A126)*('Default EI Values'!$B$2:$B$951=$B126)*('Default EI Values'!$C$2:$C$951=SUBSTITUTE($C126,"*",""))*('Default EI Values'!$D$2:$D$951=E$17)*('Default EI Values'!$E$2:$E$951=E126),0),MATCH(1,('Default EI Values'!$A$2:$A$951=$A126)*('Default EI Values'!$B$2:$B$951="Any")*('Default EI Values'!$C$2:$C$951=$C126)*('Default EI Values'!$D$2:$D$951=E$17)*('Default EI Values'!$E$2:$E$951=E126),0))),0))</f>
        <v>326.87524999999999</v>
      </c>
      <c r="H126" s="204"/>
      <c r="I126" s="204"/>
      <c r="J126" s="140" t="str" cm="1">
        <f t="array" ref="J126">IF(LEN($B126)=0,"",INDEX(table_options[Component Options],MATCH(1,(table_options[Sector]=$A126)*(table_options[Supply]=$C126)*(table_options[Component]=J$17)*(table_options[Default?]=TRUE),0)))</f>
        <v>Conventional Drinking Water Treatment</v>
      </c>
      <c r="K126" s="148">
        <f>IF(J126="None",0,INDEX('Default Values'!$B$72:$B$85,MATCH('Historical Mix'!J$17,'Default Values'!$A$72:$A$85,0)))</f>
        <v>0.94</v>
      </c>
      <c r="L126" s="149" cm="1">
        <f t="array" ref="L126">IF(OR(J126="None",D126=0),0,INDEX('Default EI Values'!$F$2:$F$951,_xlfn.IFNA(MATCH(1,('Default EI Values'!$A$2:$A$951=$A126)*('Default EI Values'!$B$2:$B$951=$B126)*('Default EI Values'!$C$2:$C$951=SUBSTITUTE($C126,"*",""))*('Default EI Values'!$D$2:$D$951=J$17)*('Default EI Values'!$E$2:$E$951=J126),0),MATCH(1,('Default EI Values'!$A$2:$A$951=$A126)*('Default EI Values'!$B$2:$B$951="Any")*('Default EI Values'!$C$2:$C$951=$C126)*('Default EI Values'!$D$2:$D$951=J$17)*('Default EI Values'!$E$2:$E$951=J126),0))))</f>
        <v>205.30303721428572</v>
      </c>
      <c r="M126" s="204"/>
      <c r="N126" s="204"/>
      <c r="O126" s="140" t="str" cm="1">
        <f t="array" ref="O126">IF(LEN($B126)=0,"",INDEX(table_options[Component Options],MATCH(1,(table_options[Sector]=$A126)*(table_options[Supply]=$C126)*(table_options[Component]=O$17)*(table_options[Default?]=TRUE),0)))</f>
        <v>Urban Potable Distribution</v>
      </c>
      <c r="P126" s="140" t="str">
        <f>IF(OR(LEN($C126)=0,O126&lt;&gt;"Urban Potable Distribution"),"",INDEX('Default Values'!$B$56:$B$65,MATCH('Historical Mix'!$B126,'Default Values'!$A$56:$A$65,0)))</f>
        <v>Flat</v>
      </c>
      <c r="Q126" s="148">
        <f>IF(P126="None",0,INDEX('Default Values'!$B$72:$B$85,MATCH('Historical Mix'!O$17,'Default Values'!$A$72:$A$85,0)))</f>
        <v>0.95</v>
      </c>
      <c r="R126" s="149" cm="1">
        <f t="array" ref="R126">IF(OR(O126="None",D126=0),0,INDEX('Default EI Values'!$F$2:$F$951,_xlfn.IFNA(MATCH(1,('Default EI Values'!$A$2:$A$951=$A126)*('Default EI Values'!$B$2:$B$951=$B126)*('Default EI Values'!$C$2:$C$951=SUBSTITUTE($C126,"*",""))*('Default EI Values'!$D$2:$D$951=O$17)*('Default EI Values'!$E$2:$E$951=O126),0),_xlfn.IFNA(MATCH(1,('Default EI Values'!$A$2:$A$951=$A126)*('Default EI Values'!$B$2:$B$951="Any")*('Default EI Values'!$C$2:$C$951=$C126)*('Default EI Values'!$D$2:$D$951=O$17)*('Default EI Values'!$E$2:$E$951=O126),0),MATCH(1,('Default EI Values'!$B$2:$B$951="Any")*('Default EI Values'!$C$2:$C$951=$C126)*('Default EI Values'!$D$2:$D$951=O$17)*('Default EI Values'!$E$2:$E$951=$O126&amp;" - "&amp;$P126),0)))))</f>
        <v>18</v>
      </c>
      <c r="S126" s="204"/>
      <c r="T126" s="204"/>
      <c r="U126" s="140" t="str" cm="1">
        <f t="array" ref="U126">IF(LEN($B126)=0,"",INDEX(table_options[Component Options],MATCH(1,(table_options[Sector]=$A126)*(table_options[Supply]=$C126)*(table_options[Component]=U$17)*(table_options[Default?]=TRUE),0)))</f>
        <v>Wastewater Collection</v>
      </c>
      <c r="V126" s="148">
        <f>IF(U126="None",0,INDEX('Default Values'!$B$72:$B$85,MATCH('Historical Mix'!U$17,'Default Values'!$A$72:$A$85,0)))</f>
        <v>0.97</v>
      </c>
      <c r="W126" s="149" cm="1">
        <f t="array" ref="W126">IF(OR(U126="None",D126=0),0,INDEX('Default EI Values'!$F$2:$F$951,_xlfn.IFNA(MATCH(1,('Default EI Values'!$A$2:$A$951=$A126)*('Default EI Values'!$B$2:$B$951=$B126)*('Default EI Values'!$C$2:$C$951=SUBSTITUTE($C126,"*",""))*('Default EI Values'!$D$2:$D$951=U$17)*('Default EI Values'!$E$2:$E$951=U126),0),MATCH(1,('Default EI Values'!$A$2:$A$951=$A126)*('Default EI Values'!$B$2:$B$951="Any")*('Default EI Values'!$C$2:$C$951=$C126)*('Default EI Values'!$D$2:$D$951=U$17)*('Default EI Values'!$E$2:$E$951=U126),0))))</f>
        <v>71.524294499999996</v>
      </c>
      <c r="X126" s="204"/>
      <c r="Y126" s="204"/>
      <c r="Z126" s="140" t="str" cm="1">
        <f t="array" ref="Z126">IF(LEN($B126)=0,"",INDEX(table_options[Component Options],MATCH(1,(table_options[Sector]=$A126)*(table_options[Supply]=$C126)*(table_options[Component]=Z$17)*(table_options[Default?]=TRUE),0)))</f>
        <v xml:space="preserve">Wastewater Secondary Treatment </v>
      </c>
      <c r="AA126" s="148">
        <f>IF(Z126="None",0,INDEX('Default Values'!$B$72:$B$85,MATCH('Historical Mix'!Z$17,'Default Values'!$A$72:$A$85,0)))</f>
        <v>0.97</v>
      </c>
      <c r="AB126" s="149" cm="1">
        <f t="array" ref="AB126">IF(OR(Z126="None",D126=0),0,INDEX('Default EI Values'!$F$2:$F$951,_xlfn.IFNA(MATCH(1,('Default EI Values'!$A$2:$A$951=$A126)*('Default EI Values'!$B$2:$B$951=$B126)*('Default EI Values'!$C$2:$C$951=SUBSTITUTE($C126,"*",""))*('Default EI Values'!$D$2:$D$951=Z$17)*('Default EI Values'!$E$2:$E$951=Z126),0),MATCH(1,('Default EI Values'!$A$2:$A$951=$A126)*('Default EI Values'!$B$2:$B$951="Any")*('Default EI Values'!$C$2:$C$951=$C126)*('Default EI Values'!$D$2:$D$951=Z$17)*('Default EI Values'!$E$2:$E$951=Z126),0))))</f>
        <v>654.12260742857143</v>
      </c>
      <c r="AC126" s="204"/>
      <c r="AD126" s="204"/>
    </row>
    <row r="127" spans="1:30" x14ac:dyDescent="0.25">
      <c r="A127" s="140" t="s">
        <v>10</v>
      </c>
      <c r="B127" s="140" t="s">
        <v>24</v>
      </c>
      <c r="C127" s="140" t="s">
        <v>190</v>
      </c>
      <c r="D127" s="147">
        <f t="shared" si="40"/>
        <v>2.9851325558670695E-3</v>
      </c>
      <c r="E127" s="140" t="str" cm="1">
        <f t="array" ref="E127">IF(LEN($B127)=0,"",INDEX(table_options[Component Options],MATCH(1,(table_options[Sector]=$A127)*(table_options[Supply]=$C127)*(table_options[Component]=E$17)*(table_options[Default?]=TRUE),0)))</f>
        <v>State Water Project Conveyance</v>
      </c>
      <c r="F127" s="148">
        <f>IF(E127="None",0,INDEX('Default Values'!$B$72:$B$85,MATCH('Historical Mix'!$C127,'Default Values'!$A$72:$A$85,0)))</f>
        <v>0</v>
      </c>
      <c r="G127" s="149" cm="1">
        <f t="array" ref="G127">IF(OR(E127="None",D127=0),0,_xlfn.IFNA(INDEX('Default EI Values'!$F$2:$F$951,_xlfn.IFNA(MATCH(1,('Default EI Values'!$A$2:$A$951=$A127)*('Default EI Values'!$B$2:$B$951=$B127)*('Default EI Values'!$C$2:$C$951=SUBSTITUTE($C127,"*",""))*('Default EI Values'!$D$2:$D$951=E$17)*('Default EI Values'!$E$2:$E$951=E127),0),MATCH(1,('Default EI Values'!$A$2:$A$951=$A127)*('Default EI Values'!$B$2:$B$951="Any")*('Default EI Values'!$C$2:$C$951=$C127)*('Default EI Values'!$D$2:$D$951=E$17)*('Default EI Values'!$E$2:$E$951=E127),0))),0))</f>
        <v>526.75900200000001</v>
      </c>
      <c r="H127" s="205"/>
      <c r="I127" s="205"/>
      <c r="J127" s="140" t="str" cm="1">
        <f t="array" ref="J127">IF(LEN($B127)=0,"",INDEX(table_options[Component Options],MATCH(1,(table_options[Sector]=$A127)*(table_options[Supply]=$C127)*(table_options[Component]=J$17)*(table_options[Default?]=TRUE),0)))</f>
        <v>Conventional Drinking Water Treatment</v>
      </c>
      <c r="K127" s="148">
        <f>IF(J127="None",0,INDEX('Default Values'!$B$72:$B$85,MATCH('Historical Mix'!J$17,'Default Values'!$A$72:$A$85,0)))</f>
        <v>0.94</v>
      </c>
      <c r="L127" s="149" cm="1">
        <f t="array" ref="L127">IF(OR(J127="None",D127=0),0,INDEX('Default EI Values'!$F$2:$F$951,_xlfn.IFNA(MATCH(1,('Default EI Values'!$A$2:$A$951=$A127)*('Default EI Values'!$B$2:$B$951=$B127)*('Default EI Values'!$C$2:$C$951=SUBSTITUTE($C127,"*",""))*('Default EI Values'!$D$2:$D$951=J$17)*('Default EI Values'!$E$2:$E$951=J127),0),MATCH(1,('Default EI Values'!$A$2:$A$951=$A127)*('Default EI Values'!$B$2:$B$951="Any")*('Default EI Values'!$C$2:$C$951=$C127)*('Default EI Values'!$D$2:$D$951=J$17)*('Default EI Values'!$E$2:$E$951=J127),0))))</f>
        <v>205.30303721428572</v>
      </c>
      <c r="M127" s="205"/>
      <c r="N127" s="205"/>
      <c r="O127" s="140" t="str" cm="1">
        <f t="array" ref="O127">IF(LEN($B127)=0,"",INDEX(table_options[Component Options],MATCH(1,(table_options[Sector]=$A127)*(table_options[Supply]=$C127)*(table_options[Component]=O$17)*(table_options[Default?]=TRUE),0)))</f>
        <v>Urban Potable Distribution</v>
      </c>
      <c r="P127" s="140" t="str">
        <f>IF(OR(LEN($C127)=0,O127&lt;&gt;"Urban Potable Distribution"),"",INDEX('Default Values'!$B$56:$B$65,MATCH('Historical Mix'!$B127,'Default Values'!$A$56:$A$65,0)))</f>
        <v>Flat</v>
      </c>
      <c r="Q127" s="148">
        <f>IF(P127="None",0,INDEX('Default Values'!$B$72:$B$85,MATCH('Historical Mix'!O$17,'Default Values'!$A$72:$A$85,0)))</f>
        <v>0.95</v>
      </c>
      <c r="R127" s="149" cm="1">
        <f t="array" ref="R127">IF(OR(O127="None",D127=0),0,INDEX('Default EI Values'!$F$2:$F$951,_xlfn.IFNA(MATCH(1,('Default EI Values'!$A$2:$A$951=$A127)*('Default EI Values'!$B$2:$B$951=$B127)*('Default EI Values'!$C$2:$C$951=SUBSTITUTE($C127,"*",""))*('Default EI Values'!$D$2:$D$951=O$17)*('Default EI Values'!$E$2:$E$951=O127),0),_xlfn.IFNA(MATCH(1,('Default EI Values'!$A$2:$A$951=$A127)*('Default EI Values'!$B$2:$B$951="Any")*('Default EI Values'!$C$2:$C$951=$C127)*('Default EI Values'!$D$2:$D$951=O$17)*('Default EI Values'!$E$2:$E$951=O127),0),MATCH(1,('Default EI Values'!$B$2:$B$951="Any")*('Default EI Values'!$C$2:$C$951=$C127)*('Default EI Values'!$D$2:$D$951=O$17)*('Default EI Values'!$E$2:$E$951=$O127&amp;" - "&amp;$P127),0)))))</f>
        <v>18</v>
      </c>
      <c r="S127" s="205"/>
      <c r="T127" s="205"/>
      <c r="U127" s="140" t="str" cm="1">
        <f t="array" ref="U127">IF(LEN($B127)=0,"",INDEX(table_options[Component Options],MATCH(1,(table_options[Sector]=$A127)*(table_options[Supply]=$C127)*(table_options[Component]=U$17)*(table_options[Default?]=TRUE),0)))</f>
        <v>Wastewater Collection</v>
      </c>
      <c r="V127" s="148">
        <f>IF(U127="None",0,INDEX('Default Values'!$B$72:$B$85,MATCH('Historical Mix'!U$17,'Default Values'!$A$72:$A$85,0)))</f>
        <v>0.97</v>
      </c>
      <c r="W127" s="149" cm="1">
        <f t="array" ref="W127">IF(OR(U127="None",D127=0),0,INDEX('Default EI Values'!$F$2:$F$951,_xlfn.IFNA(MATCH(1,('Default EI Values'!$A$2:$A$951=$A127)*('Default EI Values'!$B$2:$B$951=$B127)*('Default EI Values'!$C$2:$C$951=SUBSTITUTE($C127,"*",""))*('Default EI Values'!$D$2:$D$951=U$17)*('Default EI Values'!$E$2:$E$951=U127),0),MATCH(1,('Default EI Values'!$A$2:$A$951=$A127)*('Default EI Values'!$B$2:$B$951="Any")*('Default EI Values'!$C$2:$C$951=$C127)*('Default EI Values'!$D$2:$D$951=U$17)*('Default EI Values'!$E$2:$E$951=U127),0))))</f>
        <v>71.524294499999996</v>
      </c>
      <c r="X127" s="205"/>
      <c r="Y127" s="205"/>
      <c r="Z127" s="140" t="str" cm="1">
        <f t="array" ref="Z127">IF(LEN($B127)=0,"",INDEX(table_options[Component Options],MATCH(1,(table_options[Sector]=$A127)*(table_options[Supply]=$C127)*(table_options[Component]=Z$17)*(table_options[Default?]=TRUE),0)))</f>
        <v xml:space="preserve">Wastewater Secondary Treatment </v>
      </c>
      <c r="AA127" s="148">
        <f>IF(Z127="None",0,INDEX('Default Values'!$B$72:$B$85,MATCH('Historical Mix'!Z$17,'Default Values'!$A$72:$A$85,0)))</f>
        <v>0.97</v>
      </c>
      <c r="AB127" s="149" cm="1">
        <f t="array" ref="AB127">IF(OR(Z127="None",D127=0),0,INDEX('Default EI Values'!$F$2:$F$951,_xlfn.IFNA(MATCH(1,('Default EI Values'!$A$2:$A$951=$A127)*('Default EI Values'!$B$2:$B$951=$B127)*('Default EI Values'!$C$2:$C$951=SUBSTITUTE($C127,"*",""))*('Default EI Values'!$D$2:$D$951=Z$17)*('Default EI Values'!$E$2:$E$951=Z127),0),MATCH(1,('Default EI Values'!$A$2:$A$951=$A127)*('Default EI Values'!$B$2:$B$951="Any")*('Default EI Values'!$C$2:$C$951=$C127)*('Default EI Values'!$D$2:$D$951=Z$17)*('Default EI Values'!$E$2:$E$951=Z127),0))))</f>
        <v>654.12260742857143</v>
      </c>
      <c r="AC127" s="205"/>
      <c r="AD127" s="205"/>
    </row>
    <row r="128" spans="1:30" x14ac:dyDescent="0.25">
      <c r="A128" s="140" t="s">
        <v>11</v>
      </c>
      <c r="B128" s="140" t="s">
        <v>24</v>
      </c>
      <c r="C128" s="140" t="s">
        <v>45</v>
      </c>
      <c r="D128" s="147">
        <f t="shared" si="40"/>
        <v>0</v>
      </c>
      <c r="E128" s="140" t="str" cm="1">
        <f t="array" ref="E128">IF(LEN($B128)=0,"",INDEX(table_options[Component Options],MATCH(1,(table_options[Sector]=$A128)*(table_options[Supply]=$C128)*(table_options[Component]=E$17)*(table_options[Default?]=TRUE),0)))</f>
        <v>Seawater Desalination Conveyance</v>
      </c>
      <c r="F128" s="148">
        <f>IF(E128="None",0,INDEX('Default Values'!$B$72:$B$85,MATCH('Historical Mix'!$C128,'Default Values'!$A$72:$A$85,0)))</f>
        <v>0.94</v>
      </c>
      <c r="G128" s="149" cm="1">
        <f t="array" ref="G128">IF(OR(E128="None",D128=0),0,_xlfn.IFNA(INDEX('Default EI Values'!$F$2:$F$951,_xlfn.IFNA(MATCH(1,('Default EI Values'!$A$2:$A$951=$A128)*('Default EI Values'!$B$2:$B$951=$B128)*('Default EI Values'!$C$2:$C$951=SUBSTITUTE($C128,"*",""))*('Default EI Values'!$D$2:$D$951=E$17)*('Default EI Values'!$E$2:$E$951=E128),0),MATCH(1,('Default EI Values'!$A$2:$A$951=$A128)*('Default EI Values'!$B$2:$B$951="Any")*('Default EI Values'!$C$2:$C$951=$C128)*('Default EI Values'!$D$2:$D$951=E$17)*('Default EI Values'!$E$2:$E$951=E128),0))),0))</f>
        <v>0</v>
      </c>
      <c r="H128" s="203">
        <f>SUMPRODUCT($D128:$D137,G128:G137)</f>
        <v>218.31132501740339</v>
      </c>
      <c r="I128" s="203">
        <f t="shared" ref="I128" si="56">SUMPRODUCT($D128:$D137,F128:F137,G128:G137)</f>
        <v>84.547871095072352</v>
      </c>
      <c r="J128" s="140" t="str" cm="1">
        <f t="array" ref="J128">IF(LEN($B128)=0,"",INDEX(table_options[Component Options],MATCH(1,(table_options[Sector]=$A128)*(table_options[Supply]=$C128)*(table_options[Component]=J$17)*(table_options[Default?]=TRUE),0)))</f>
        <v>Seawater Desalination Treatment</v>
      </c>
      <c r="K128" s="148">
        <f>IF(J128="None",0,INDEX('Default Values'!$B$72:$B$85,MATCH('Historical Mix'!J$17,'Default Values'!$A$72:$A$85,0)))</f>
        <v>0.94</v>
      </c>
      <c r="L128" s="149" cm="1">
        <f t="array" ref="L128">IF(OR(J128="None",D128=0),0,INDEX('Default EI Values'!$F$2:$F$951,_xlfn.IFNA(MATCH(1,('Default EI Values'!$A$2:$A$951=$A128)*('Default EI Values'!$B$2:$B$951=$B128)*('Default EI Values'!$C$2:$C$951=SUBSTITUTE($C128,"*",""))*('Default EI Values'!$D$2:$D$951=J$17)*('Default EI Values'!$E$2:$E$951=J128),0),MATCH(1,('Default EI Values'!$A$2:$A$951=$A128)*('Default EI Values'!$B$2:$B$951="Any")*('Default EI Values'!$C$2:$C$951=$C128)*('Default EI Values'!$D$2:$D$951=J$17)*('Default EI Values'!$E$2:$E$951=J128),0))))</f>
        <v>0</v>
      </c>
      <c r="M128" s="203">
        <f>SUMPRODUCT($D128:$D137,L128:L137)</f>
        <v>0</v>
      </c>
      <c r="N128" s="203">
        <f t="shared" ref="N128" si="57">SUMPRODUCT($D128:$D137,K128:K137,L128:L137)</f>
        <v>0</v>
      </c>
      <c r="O128" s="140" t="str" cm="1">
        <f t="array" ref="O128">IF(LEN($B128)=0,"",INDEX(table_options[Component Options],MATCH(1,(table_options[Sector]=$A128)*(table_options[Supply]=$C128)*(table_options[Component]=O$17)*(table_options[Default?]=TRUE),0)))</f>
        <v>Ag Distribution</v>
      </c>
      <c r="P128" s="140" t="str">
        <f>IF(OR(LEN($C128)=0,O128&lt;&gt;"Urban Potable Distribution"),"",INDEX('Default Values'!$B$56:$B$65,MATCH('Historical Mix'!$B128,'Default Values'!$A$56:$A$65,0)))</f>
        <v/>
      </c>
      <c r="Q128" s="148">
        <f>IF(P128="None",0,INDEX('Default Values'!$B$72:$B$85,MATCH('Historical Mix'!O$17,'Default Values'!$A$72:$A$85,0)))</f>
        <v>0.95</v>
      </c>
      <c r="R128" s="149" cm="1">
        <f t="array" ref="R128">IF(OR(O128="None",D128=0),0,INDEX('Default EI Values'!$F$2:$F$951,_xlfn.IFNA(MATCH(1,('Default EI Values'!$A$2:$A$951=$A128)*('Default EI Values'!$B$2:$B$951=$B128)*('Default EI Values'!$C$2:$C$951=SUBSTITUTE($C128,"*",""))*('Default EI Values'!$D$2:$D$951=O$17)*('Default EI Values'!$E$2:$E$951=O128),0),_xlfn.IFNA(MATCH(1,('Default EI Values'!$A$2:$A$951=$A128)*('Default EI Values'!$B$2:$B$951="Any")*('Default EI Values'!$C$2:$C$951=$C128)*('Default EI Values'!$D$2:$D$951=O$17)*('Default EI Values'!$E$2:$E$951=O128),0),MATCH(1,('Default EI Values'!$B$2:$B$951="Any")*('Default EI Values'!$C$2:$C$951=$C128)*('Default EI Values'!$D$2:$D$951=O$17)*('Default EI Values'!$E$2:$E$951=$O128&amp;" - "&amp;$P128),0)))))</f>
        <v>0</v>
      </c>
      <c r="S128" s="203">
        <f>SUMPRODUCT($D128:$D137,R128:R137)</f>
        <v>19.135507521202719</v>
      </c>
      <c r="T128" s="203">
        <f t="shared" ref="T128" si="58">SUMPRODUCT($D128:$D137,Q128:Q137,R128:R137)</f>
        <v>18.178732145142579</v>
      </c>
      <c r="U128" s="140" t="str" cm="1">
        <f t="array" ref="U128">IF(LEN($B128)=0,"",INDEX(table_options[Component Options],MATCH(1,(table_options[Sector]=$A128)*(table_options[Supply]=$C128)*(table_options[Component]=U$17)*(table_options[Default?]=TRUE),0)))</f>
        <v>None</v>
      </c>
      <c r="V128" s="148">
        <f>IF(U128="None",0,INDEX('Default Values'!$B$72:$B$85,MATCH('Historical Mix'!U$17,'Default Values'!$A$72:$A$85,0)))</f>
        <v>0</v>
      </c>
      <c r="W128" s="149" cm="1">
        <f t="array" ref="W128">IF(OR(U128="None",D128=0),0,INDEX('Default EI Values'!$F$2:$F$951,_xlfn.IFNA(MATCH(1,('Default EI Values'!$A$2:$A$951=$A128)*('Default EI Values'!$B$2:$B$951=$B128)*('Default EI Values'!$C$2:$C$951=SUBSTITUTE($C128,"*",""))*('Default EI Values'!$D$2:$D$951=U$17)*('Default EI Values'!$E$2:$E$951=U128),0),MATCH(1,('Default EI Values'!$A$2:$A$951=$A128)*('Default EI Values'!$B$2:$B$951="Any")*('Default EI Values'!$C$2:$C$951=$C128)*('Default EI Values'!$D$2:$D$951=U$17)*('Default EI Values'!$E$2:$E$951=U128),0))))</f>
        <v>0</v>
      </c>
      <c r="X128" s="203">
        <f>SUMPRODUCT($D128:$D137,W128:W137)</f>
        <v>0</v>
      </c>
      <c r="Y128" s="203">
        <f t="shared" ref="Y128" si="59">SUMPRODUCT($D128:$D137,V128:V137,W128:W137)</f>
        <v>0</v>
      </c>
      <c r="Z128" s="140" t="str" cm="1">
        <f t="array" ref="Z128">IF(LEN($B128)=0,"",INDEX(table_options[Component Options],MATCH(1,(table_options[Sector]=$A128)*(table_options[Supply]=$C128)*(table_options[Component]=Z$17)*(table_options[Default?]=TRUE),0)))</f>
        <v>None</v>
      </c>
      <c r="AA128" s="148">
        <f>IF(Z128="None",0,INDEX('Default Values'!$B$72:$B$85,MATCH('Historical Mix'!Z$17,'Default Values'!$A$72:$A$85,0)))</f>
        <v>0</v>
      </c>
      <c r="AB128" s="149" cm="1">
        <f t="array" ref="AB128">IF(OR(Z128="None",D128=0),0,INDEX('Default EI Values'!$F$2:$F$951,_xlfn.IFNA(MATCH(1,('Default EI Values'!$A$2:$A$951=$A128)*('Default EI Values'!$B$2:$B$951=$B128)*('Default EI Values'!$C$2:$C$951=SUBSTITUTE($C128,"*",""))*('Default EI Values'!$D$2:$D$951=Z$17)*('Default EI Values'!$E$2:$E$951=Z128),0),MATCH(1,('Default EI Values'!$A$2:$A$951=$A128)*('Default EI Values'!$B$2:$B$951="Any")*('Default EI Values'!$C$2:$C$951=$C128)*('Default EI Values'!$D$2:$D$951=Z$17)*('Default EI Values'!$E$2:$E$951=Z128),0))))</f>
        <v>0</v>
      </c>
      <c r="AC128" s="203">
        <f>SUMPRODUCT($D128:$D137,AB128:AB137)</f>
        <v>0</v>
      </c>
      <c r="AD128" s="203">
        <f t="shared" ref="AD128" si="60">SUMPRODUCT($D128:$D137,AA128:AA137,AB128:AB137)</f>
        <v>0</v>
      </c>
    </row>
    <row r="129" spans="1:30" x14ac:dyDescent="0.25">
      <c r="A129" s="140" t="s">
        <v>11</v>
      </c>
      <c r="B129" s="140" t="s">
        <v>24</v>
      </c>
      <c r="C129" s="140" t="s">
        <v>51</v>
      </c>
      <c r="D129" s="147">
        <f t="shared" si="40"/>
        <v>0</v>
      </c>
      <c r="E129" s="140" t="str" cm="1">
        <f t="array" ref="E129">IF(LEN($B129)=0,"",INDEX(table_options[Component Options],MATCH(1,(table_options[Sector]=$A129)*(table_options[Supply]=$C129)*(table_options[Component]=E$17)*(table_options[Default?]=TRUE),0)))</f>
        <v>Groundwater pumping</v>
      </c>
      <c r="F129" s="148">
        <f>IF(E129="None",0,INDEX('Default Values'!$B$72:$B$85,MATCH('Historical Mix'!$C129,'Default Values'!$A$72:$A$85,0)))</f>
        <v>0.94</v>
      </c>
      <c r="G129" s="149" cm="1">
        <f t="array" ref="G129">IF(OR(E129="None",D129=0),0,_xlfn.IFNA(INDEX('Default EI Values'!$F$2:$F$951,_xlfn.IFNA(MATCH(1,('Default EI Values'!$A$2:$A$951=$A129)*('Default EI Values'!$B$2:$B$951=$B129)*('Default EI Values'!$C$2:$C$951=SUBSTITUTE($C129,"*",""))*('Default EI Values'!$D$2:$D$951=E$17)*('Default EI Values'!$E$2:$E$951=E129),0),MATCH(1,('Default EI Values'!$A$2:$A$951=$A129)*('Default EI Values'!$B$2:$B$951="Any")*('Default EI Values'!$C$2:$C$951=$C129)*('Default EI Values'!$D$2:$D$951=E$17)*('Default EI Values'!$E$2:$E$951=E129),0))),0))</f>
        <v>0</v>
      </c>
      <c r="H129" s="204"/>
      <c r="I129" s="204"/>
      <c r="J129" s="140" t="str" cm="1">
        <f t="array" ref="J129">IF(LEN($B129)=0,"",INDEX(table_options[Component Options],MATCH(1,(table_options[Sector]=$A129)*(table_options[Supply]=$C129)*(table_options[Component]=J$17)*(table_options[Default?]=TRUE),0)))</f>
        <v>Brackish Desalination Treatment</v>
      </c>
      <c r="K129" s="148">
        <f>IF(J129="None",0,INDEX('Default Values'!$B$72:$B$85,MATCH('Historical Mix'!J$17,'Default Values'!$A$72:$A$85,0)))</f>
        <v>0.94</v>
      </c>
      <c r="L129" s="149" cm="1">
        <f t="array" ref="L129">IF(OR(J129="None",D129=0),0,INDEX('Default EI Values'!$F$2:$F$951,_xlfn.IFNA(MATCH(1,('Default EI Values'!$A$2:$A$951=$A129)*('Default EI Values'!$B$2:$B$951=$B129)*('Default EI Values'!$C$2:$C$951=SUBSTITUTE($C129,"*",""))*('Default EI Values'!$D$2:$D$951=J$17)*('Default EI Values'!$E$2:$E$951=J129),0),MATCH(1,('Default EI Values'!$A$2:$A$951=$A129)*('Default EI Values'!$B$2:$B$951="Any")*('Default EI Values'!$C$2:$C$951=$C129)*('Default EI Values'!$D$2:$D$951=J$17)*('Default EI Values'!$E$2:$E$951=J129),0))))</f>
        <v>0</v>
      </c>
      <c r="M129" s="204"/>
      <c r="N129" s="204"/>
      <c r="O129" s="140" t="str" cm="1">
        <f t="array" ref="O129">IF(LEN($B129)=0,"",INDEX(table_options[Component Options],MATCH(1,(table_options[Sector]=$A129)*(table_options[Supply]=$C129)*(table_options[Component]=O$17)*(table_options[Default?]=TRUE),0)))</f>
        <v>Ag Distribution</v>
      </c>
      <c r="P129" s="140" t="str">
        <f>IF(OR(LEN($C129)=0,O129&lt;&gt;"Urban Potable Distribution"),"",INDEX('Default Values'!$B$56:$B$65,MATCH('Historical Mix'!$B129,'Default Values'!$A$56:$A$65,0)))</f>
        <v/>
      </c>
      <c r="Q129" s="148">
        <f>IF(P129="None",0,INDEX('Default Values'!$B$72:$B$85,MATCH('Historical Mix'!O$17,'Default Values'!$A$72:$A$85,0)))</f>
        <v>0.95</v>
      </c>
      <c r="R129" s="149" cm="1">
        <f t="array" ref="R129">IF(OR(O129="None",D129=0),0,INDEX('Default EI Values'!$F$2:$F$951,_xlfn.IFNA(MATCH(1,('Default EI Values'!$A$2:$A$951=$A129)*('Default EI Values'!$B$2:$B$951=$B129)*('Default EI Values'!$C$2:$C$951=SUBSTITUTE($C129,"*",""))*('Default EI Values'!$D$2:$D$951=O$17)*('Default EI Values'!$E$2:$E$951=O129),0),_xlfn.IFNA(MATCH(1,('Default EI Values'!$A$2:$A$951=$A129)*('Default EI Values'!$B$2:$B$951="Any")*('Default EI Values'!$C$2:$C$951=$C129)*('Default EI Values'!$D$2:$D$951=O$17)*('Default EI Values'!$E$2:$E$951=O129),0),MATCH(1,('Default EI Values'!$B$2:$B$951="Any")*('Default EI Values'!$C$2:$C$951=$C129)*('Default EI Values'!$D$2:$D$951=O$17)*('Default EI Values'!$E$2:$E$951=$O129&amp;" - "&amp;$P129),0)))))</f>
        <v>0</v>
      </c>
      <c r="S129" s="204"/>
      <c r="T129" s="204"/>
      <c r="U129" s="140" t="str" cm="1">
        <f t="array" ref="U129">IF(LEN($B129)=0,"",INDEX(table_options[Component Options],MATCH(1,(table_options[Sector]=$A129)*(table_options[Supply]=$C129)*(table_options[Component]=U$17)*(table_options[Default?]=TRUE),0)))</f>
        <v>None</v>
      </c>
      <c r="V129" s="148">
        <f>IF(U129="None",0,INDEX('Default Values'!$B$72:$B$85,MATCH('Historical Mix'!U$17,'Default Values'!$A$72:$A$85,0)))</f>
        <v>0</v>
      </c>
      <c r="W129" s="149" cm="1">
        <f t="array" ref="W129">IF(OR(U129="None",D129=0),0,INDEX('Default EI Values'!$F$2:$F$951,_xlfn.IFNA(MATCH(1,('Default EI Values'!$A$2:$A$951=$A129)*('Default EI Values'!$B$2:$B$951=$B129)*('Default EI Values'!$C$2:$C$951=SUBSTITUTE($C129,"*",""))*('Default EI Values'!$D$2:$D$951=U$17)*('Default EI Values'!$E$2:$E$951=U129),0),MATCH(1,('Default EI Values'!$A$2:$A$951=$A129)*('Default EI Values'!$B$2:$B$951="Any")*('Default EI Values'!$C$2:$C$951=$C129)*('Default EI Values'!$D$2:$D$951=U$17)*('Default EI Values'!$E$2:$E$951=U129),0))))</f>
        <v>0</v>
      </c>
      <c r="X129" s="204"/>
      <c r="Y129" s="204"/>
      <c r="Z129" s="140" t="str" cm="1">
        <f t="array" ref="Z129">IF(LEN($B129)=0,"",INDEX(table_options[Component Options],MATCH(1,(table_options[Sector]=$A129)*(table_options[Supply]=$C129)*(table_options[Component]=Z$17)*(table_options[Default?]=TRUE),0)))</f>
        <v>None</v>
      </c>
      <c r="AA129" s="148">
        <f>IF(Z129="None",0,INDEX('Default Values'!$B$72:$B$85,MATCH('Historical Mix'!Z$17,'Default Values'!$A$72:$A$85,0)))</f>
        <v>0</v>
      </c>
      <c r="AB129" s="149" cm="1">
        <f t="array" ref="AB129">IF(OR(Z129="None",D129=0),0,INDEX('Default EI Values'!$F$2:$F$951,_xlfn.IFNA(MATCH(1,('Default EI Values'!$A$2:$A$951=$A129)*('Default EI Values'!$B$2:$B$951=$B129)*('Default EI Values'!$C$2:$C$951=SUBSTITUTE($C129,"*",""))*('Default EI Values'!$D$2:$D$951=Z$17)*('Default EI Values'!$E$2:$E$951=Z129),0),MATCH(1,('Default EI Values'!$A$2:$A$951=$A129)*('Default EI Values'!$B$2:$B$951="Any")*('Default EI Values'!$C$2:$C$951=$C129)*('Default EI Values'!$D$2:$D$951=Z$17)*('Default EI Values'!$E$2:$E$951=Z129),0))))</f>
        <v>0</v>
      </c>
      <c r="AC129" s="204"/>
      <c r="AD129" s="204"/>
    </row>
    <row r="130" spans="1:30" x14ac:dyDescent="0.25">
      <c r="A130" s="140" t="s">
        <v>11</v>
      </c>
      <c r="B130" s="140" t="s">
        <v>24</v>
      </c>
      <c r="C130" s="140" t="s">
        <v>88</v>
      </c>
      <c r="D130" s="147">
        <f t="shared" si="40"/>
        <v>0</v>
      </c>
      <c r="E130" s="140" t="str" cm="1">
        <f t="array" ref="E130">IF(LEN($B130)=0,"",INDEX(table_options[Component Options],MATCH(1,(table_options[Sector]=$A130)*(table_options[Supply]=$C130)*(table_options[Component]=E$17)*(table_options[Default?]=TRUE),0)))</f>
        <v>Recycled Water (Non-Potable) Conveyance</v>
      </c>
      <c r="F130" s="148">
        <f>IF(E130="None",0,INDEX('Default Values'!$B$72:$B$85,MATCH('Historical Mix'!$C130,'Default Values'!$A$72:$A$85,0)))</f>
        <v>0.97</v>
      </c>
      <c r="G130" s="149" cm="1">
        <f t="array" ref="G130">IF(OR(E130="None",D130=0),0,_xlfn.IFNA(INDEX('Default EI Values'!$F$2:$F$951,_xlfn.IFNA(MATCH(1,('Default EI Values'!$A$2:$A$951=$A130)*('Default EI Values'!$B$2:$B$951=$B130)*('Default EI Values'!$C$2:$C$951=SUBSTITUTE($C130,"*",""))*('Default EI Values'!$D$2:$D$951=E$17)*('Default EI Values'!$E$2:$E$951=E130),0),MATCH(1,('Default EI Values'!$A$2:$A$951=$A130)*('Default EI Values'!$B$2:$B$951="Any")*('Default EI Values'!$C$2:$C$951=$C130)*('Default EI Values'!$D$2:$D$951=E$17)*('Default EI Values'!$E$2:$E$951=E130),0))),0))</f>
        <v>0</v>
      </c>
      <c r="H130" s="204"/>
      <c r="I130" s="204"/>
      <c r="J130" s="140" t="str" cm="1">
        <f t="array" ref="J130">IF(LEN($B130)=0,"",INDEX(table_options[Component Options],MATCH(1,(table_options[Sector]=$A130)*(table_options[Supply]=$C130)*(table_options[Component]=J$17)*(table_options[Default?]=TRUE),0)))</f>
        <v>Recycled Water (Non-potable) Treatment</v>
      </c>
      <c r="K130" s="148">
        <f>IF(J130="None",0,INDEX('Default Values'!$B$72:$B$85,MATCH('Historical Mix'!J$17,'Default Values'!$A$72:$A$85,0)))</f>
        <v>0.94</v>
      </c>
      <c r="L130" s="149" cm="1">
        <f t="array" ref="L130">IF(OR(J130="None",D130=0),0,INDEX('Default EI Values'!$F$2:$F$951,_xlfn.IFNA(MATCH(1,('Default EI Values'!$A$2:$A$951=$A130)*('Default EI Values'!$B$2:$B$951=$B130)*('Default EI Values'!$C$2:$C$951=SUBSTITUTE($C130,"*",""))*('Default EI Values'!$D$2:$D$951=J$17)*('Default EI Values'!$E$2:$E$951=J130),0),MATCH(1,('Default EI Values'!$A$2:$A$951=$A130)*('Default EI Values'!$B$2:$B$951="Any")*('Default EI Values'!$C$2:$C$951=$C130)*('Default EI Values'!$D$2:$D$951=J$17)*('Default EI Values'!$E$2:$E$951=J130),0))))</f>
        <v>0</v>
      </c>
      <c r="M130" s="204"/>
      <c r="N130" s="204"/>
      <c r="O130" s="140" t="str" cm="1">
        <f t="array" ref="O130">IF(LEN($B130)=0,"",INDEX(table_options[Component Options],MATCH(1,(table_options[Sector]=$A130)*(table_options[Supply]=$C130)*(table_options[Component]=O$17)*(table_options[Default?]=TRUE),0)))</f>
        <v>Ag Distribution</v>
      </c>
      <c r="P130" s="140" t="str">
        <f>IF(OR(LEN($C130)=0,O130&lt;&gt;"Urban Potable Distribution"),"",INDEX('Default Values'!$B$56:$B$65,MATCH('Historical Mix'!$B130,'Default Values'!$A$56:$A$65,0)))</f>
        <v/>
      </c>
      <c r="Q130" s="148">
        <f>IF(P130="None",0,INDEX('Default Values'!$B$72:$B$85,MATCH('Historical Mix'!O$17,'Default Values'!$A$72:$A$85,0)))</f>
        <v>0.95</v>
      </c>
      <c r="R130" s="149" cm="1">
        <f t="array" ref="R130">IF(OR(O130="None",D130=0),0,INDEX('Default EI Values'!$F$2:$F$951,_xlfn.IFNA(MATCH(1,('Default EI Values'!$A$2:$A$951=$A130)*('Default EI Values'!$B$2:$B$951=$B130)*('Default EI Values'!$C$2:$C$951=SUBSTITUTE($C130,"*",""))*('Default EI Values'!$D$2:$D$951=O$17)*('Default EI Values'!$E$2:$E$951=O130),0),_xlfn.IFNA(MATCH(1,('Default EI Values'!$A$2:$A$951=$A130)*('Default EI Values'!$B$2:$B$951="Any")*('Default EI Values'!$C$2:$C$951=$C130)*('Default EI Values'!$D$2:$D$951=O$17)*('Default EI Values'!$E$2:$E$951=O130),0),MATCH(1,('Default EI Values'!$B$2:$B$951="Any")*('Default EI Values'!$C$2:$C$951=$C130)*('Default EI Values'!$D$2:$D$951=O$17)*('Default EI Values'!$E$2:$E$951=$O130&amp;" - "&amp;$P130),0)))))</f>
        <v>0</v>
      </c>
      <c r="S130" s="204"/>
      <c r="T130" s="204"/>
      <c r="U130" s="140" t="str" cm="1">
        <f t="array" ref="U130">IF(LEN($B130)=0,"",INDEX(table_options[Component Options],MATCH(1,(table_options[Sector]=$A130)*(table_options[Supply]=$C130)*(table_options[Component]=U$17)*(table_options[Default?]=TRUE),0)))</f>
        <v>None</v>
      </c>
      <c r="V130" s="148">
        <f>IF(U130="None",0,INDEX('Default Values'!$B$72:$B$85,MATCH('Historical Mix'!U$17,'Default Values'!$A$72:$A$85,0)))</f>
        <v>0</v>
      </c>
      <c r="W130" s="149" cm="1">
        <f t="array" ref="W130">IF(OR(U130="None",D130=0),0,INDEX('Default EI Values'!$F$2:$F$951,_xlfn.IFNA(MATCH(1,('Default EI Values'!$A$2:$A$951=$A130)*('Default EI Values'!$B$2:$B$951=$B130)*('Default EI Values'!$C$2:$C$951=SUBSTITUTE($C130,"*",""))*('Default EI Values'!$D$2:$D$951=U$17)*('Default EI Values'!$E$2:$E$951=U130),0),MATCH(1,('Default EI Values'!$A$2:$A$951=$A130)*('Default EI Values'!$B$2:$B$951="Any")*('Default EI Values'!$C$2:$C$951=$C130)*('Default EI Values'!$D$2:$D$951=U$17)*('Default EI Values'!$E$2:$E$951=U130),0))))</f>
        <v>0</v>
      </c>
      <c r="X130" s="204"/>
      <c r="Y130" s="204"/>
      <c r="Z130" s="140" t="str" cm="1">
        <f t="array" ref="Z130">IF(LEN($B130)=0,"",INDEX(table_options[Component Options],MATCH(1,(table_options[Sector]=$A130)*(table_options[Supply]=$C130)*(table_options[Component]=Z$17)*(table_options[Default?]=TRUE),0)))</f>
        <v>None</v>
      </c>
      <c r="AA130" s="148">
        <f>IF(Z130="None",0,INDEX('Default Values'!$B$72:$B$85,MATCH('Historical Mix'!Z$17,'Default Values'!$A$72:$A$85,0)))</f>
        <v>0</v>
      </c>
      <c r="AB130" s="149" cm="1">
        <f t="array" ref="AB130">IF(OR(Z130="None",D130=0),0,INDEX('Default EI Values'!$F$2:$F$951,_xlfn.IFNA(MATCH(1,('Default EI Values'!$A$2:$A$951=$A130)*('Default EI Values'!$B$2:$B$951=$B130)*('Default EI Values'!$C$2:$C$951=SUBSTITUTE($C130,"*",""))*('Default EI Values'!$D$2:$D$951=Z$17)*('Default EI Values'!$E$2:$E$951=Z130),0),MATCH(1,('Default EI Values'!$A$2:$A$951=$A130)*('Default EI Values'!$B$2:$B$951="Any")*('Default EI Values'!$C$2:$C$951=$C130)*('Default EI Values'!$D$2:$D$951=Z$17)*('Default EI Values'!$E$2:$E$951=Z130),0))))</f>
        <v>0</v>
      </c>
      <c r="AC130" s="204"/>
      <c r="AD130" s="204"/>
    </row>
    <row r="131" spans="1:30" x14ac:dyDescent="0.25">
      <c r="A131" s="140" t="s">
        <v>11</v>
      </c>
      <c r="B131" s="140" t="s">
        <v>24</v>
      </c>
      <c r="C131" s="140" t="s">
        <v>89</v>
      </c>
      <c r="D131" s="147">
        <f t="shared" si="40"/>
        <v>0</v>
      </c>
      <c r="E131" s="140" t="str" cm="1">
        <f t="array" ref="E131">IF(LEN($B131)=0,"",INDEX(table_options[Component Options],MATCH(1,(table_options[Sector]=$A131)*(table_options[Supply]=$C131)*(table_options[Component]=E$17)*(table_options[Default?]=TRUE),0)))</f>
        <v>Groundwater pumping</v>
      </c>
      <c r="F131" s="148">
        <f>IF(E131="None",0,INDEX('Default Values'!$B$72:$B$85,MATCH('Historical Mix'!$C131,'Default Values'!$A$72:$A$85,0)))</f>
        <v>0.97</v>
      </c>
      <c r="G131" s="149" cm="1">
        <f t="array" ref="G131">IF(OR(E131="None",D131=0),0,_xlfn.IFNA(INDEX('Default EI Values'!$F$2:$F$951,_xlfn.IFNA(MATCH(1,('Default EI Values'!$A$2:$A$951=$A131)*('Default EI Values'!$B$2:$B$951=$B131)*('Default EI Values'!$C$2:$C$951=SUBSTITUTE($C131,"*",""))*('Default EI Values'!$D$2:$D$951=E$17)*('Default EI Values'!$E$2:$E$951=E131),0),MATCH(1,('Default EI Values'!$A$2:$A$951=$A131)*('Default EI Values'!$B$2:$B$951="Any")*('Default EI Values'!$C$2:$C$951=$C131)*('Default EI Values'!$D$2:$D$951=E$17)*('Default EI Values'!$E$2:$E$951=E131),0))),0))</f>
        <v>0</v>
      </c>
      <c r="H131" s="204"/>
      <c r="I131" s="204"/>
      <c r="J131" s="140" t="str" cm="1">
        <f t="array" ref="J131">IF(LEN($B131)=0,"",INDEX(table_options[Component Options],MATCH(1,(table_options[Sector]=$A131)*(table_options[Supply]=$C131)*(table_options[Component]=J$17)*(table_options[Default?]=TRUE),0)))</f>
        <v>Recycled Water (Potable) Treatment</v>
      </c>
      <c r="K131" s="148">
        <f>IF(J131="None",0,INDEX('Default Values'!$B$72:$B$85,MATCH('Historical Mix'!J$17,'Default Values'!$A$72:$A$85,0)))</f>
        <v>0.94</v>
      </c>
      <c r="L131" s="149" cm="1">
        <f t="array" ref="L131">IF(OR(J131="None",D131=0),0,INDEX('Default EI Values'!$F$2:$F$951,_xlfn.IFNA(MATCH(1,('Default EI Values'!$A$2:$A$951=$A131)*('Default EI Values'!$B$2:$B$951=$B131)*('Default EI Values'!$C$2:$C$951=SUBSTITUTE($C131,"*",""))*('Default EI Values'!$D$2:$D$951=J$17)*('Default EI Values'!$E$2:$E$951=J131),0),MATCH(1,('Default EI Values'!$A$2:$A$951=$A131)*('Default EI Values'!$B$2:$B$951="Any")*('Default EI Values'!$C$2:$C$951=$C131)*('Default EI Values'!$D$2:$D$951=J$17)*('Default EI Values'!$E$2:$E$951=J131),0))))</f>
        <v>0</v>
      </c>
      <c r="M131" s="204"/>
      <c r="N131" s="204"/>
      <c r="O131" s="140" t="str" cm="1">
        <f t="array" ref="O131">IF(LEN($B131)=0,"",INDEX(table_options[Component Options],MATCH(1,(table_options[Sector]=$A131)*(table_options[Supply]=$C131)*(table_options[Component]=O$17)*(table_options[Default?]=TRUE),0)))</f>
        <v>Ag Distribution</v>
      </c>
      <c r="P131" s="140" t="str">
        <f>IF(OR(LEN($C131)=0,O131&lt;&gt;"Urban Potable Distribution"),"",INDEX('Default Values'!$B$56:$B$65,MATCH('Historical Mix'!$B131,'Default Values'!$A$56:$A$65,0)))</f>
        <v/>
      </c>
      <c r="Q131" s="148">
        <f>IF(P131="None",0,INDEX('Default Values'!$B$72:$B$85,MATCH('Historical Mix'!O$17,'Default Values'!$A$72:$A$85,0)))</f>
        <v>0.95</v>
      </c>
      <c r="R131" s="149" cm="1">
        <f t="array" ref="R131">IF(OR(O131="None",D131=0),0,INDEX('Default EI Values'!$F$2:$F$951,_xlfn.IFNA(MATCH(1,('Default EI Values'!$A$2:$A$951=$A131)*('Default EI Values'!$B$2:$B$951=$B131)*('Default EI Values'!$C$2:$C$951=SUBSTITUTE($C131,"*",""))*('Default EI Values'!$D$2:$D$951=O$17)*('Default EI Values'!$E$2:$E$951=O131),0),_xlfn.IFNA(MATCH(1,('Default EI Values'!$A$2:$A$951=$A131)*('Default EI Values'!$B$2:$B$951="Any")*('Default EI Values'!$C$2:$C$951=$C131)*('Default EI Values'!$D$2:$D$951=O$17)*('Default EI Values'!$E$2:$E$951=O131),0),MATCH(1,('Default EI Values'!$B$2:$B$951="Any")*('Default EI Values'!$C$2:$C$951=$C131)*('Default EI Values'!$D$2:$D$951=O$17)*('Default EI Values'!$E$2:$E$951=$O131&amp;" - "&amp;$P131),0)))))</f>
        <v>0</v>
      </c>
      <c r="S131" s="204"/>
      <c r="T131" s="204"/>
      <c r="U131" s="140" t="str" cm="1">
        <f t="array" ref="U131">IF(LEN($B131)=0,"",INDEX(table_options[Component Options],MATCH(1,(table_options[Sector]=$A131)*(table_options[Supply]=$C131)*(table_options[Component]=U$17)*(table_options[Default?]=TRUE),0)))</f>
        <v>None</v>
      </c>
      <c r="V131" s="148">
        <f>IF(U131="None",0,INDEX('Default Values'!$B$72:$B$85,MATCH('Historical Mix'!U$17,'Default Values'!$A$72:$A$85,0)))</f>
        <v>0</v>
      </c>
      <c r="W131" s="149" cm="1">
        <f t="array" ref="W131">IF(OR(U131="None",D131=0),0,INDEX('Default EI Values'!$F$2:$F$951,_xlfn.IFNA(MATCH(1,('Default EI Values'!$A$2:$A$951=$A131)*('Default EI Values'!$B$2:$B$951=$B131)*('Default EI Values'!$C$2:$C$951=SUBSTITUTE($C131,"*",""))*('Default EI Values'!$D$2:$D$951=U$17)*('Default EI Values'!$E$2:$E$951=U131),0),MATCH(1,('Default EI Values'!$A$2:$A$951=$A131)*('Default EI Values'!$B$2:$B$951="Any")*('Default EI Values'!$C$2:$C$951=$C131)*('Default EI Values'!$D$2:$D$951=U$17)*('Default EI Values'!$E$2:$E$951=U131),0))))</f>
        <v>0</v>
      </c>
      <c r="X131" s="204"/>
      <c r="Y131" s="204"/>
      <c r="Z131" s="140" t="str" cm="1">
        <f t="array" ref="Z131">IF(LEN($B131)=0,"",INDEX(table_options[Component Options],MATCH(1,(table_options[Sector]=$A131)*(table_options[Supply]=$C131)*(table_options[Component]=Z$17)*(table_options[Default?]=TRUE),0)))</f>
        <v>None</v>
      </c>
      <c r="AA131" s="148">
        <f>IF(Z131="None",0,INDEX('Default Values'!$B$72:$B$85,MATCH('Historical Mix'!Z$17,'Default Values'!$A$72:$A$85,0)))</f>
        <v>0</v>
      </c>
      <c r="AB131" s="149" cm="1">
        <f t="array" ref="AB131">IF(OR(Z131="None",D131=0),0,INDEX('Default EI Values'!$F$2:$F$951,_xlfn.IFNA(MATCH(1,('Default EI Values'!$A$2:$A$951=$A131)*('Default EI Values'!$B$2:$B$951=$B131)*('Default EI Values'!$C$2:$C$951=SUBSTITUTE($C131,"*",""))*('Default EI Values'!$D$2:$D$951=Z$17)*('Default EI Values'!$E$2:$E$951=Z131),0),MATCH(1,('Default EI Values'!$A$2:$A$951=$A131)*('Default EI Values'!$B$2:$B$951="Any")*('Default EI Values'!$C$2:$C$951=$C131)*('Default EI Values'!$D$2:$D$951=Z$17)*('Default EI Values'!$E$2:$E$951=Z131),0))))</f>
        <v>0</v>
      </c>
      <c r="AC131" s="204"/>
      <c r="AD131" s="204"/>
    </row>
    <row r="132" spans="1:30" x14ac:dyDescent="0.25">
      <c r="A132" s="140" t="s">
        <v>11</v>
      </c>
      <c r="B132" s="140" t="s">
        <v>24</v>
      </c>
      <c r="C132" s="140" t="s">
        <v>36</v>
      </c>
      <c r="D132" s="147">
        <f t="shared" si="40"/>
        <v>0.42070848668048694</v>
      </c>
      <c r="E132" s="140" t="str" cm="1">
        <f t="array" ref="E132">IF(LEN($B132)=0,"",INDEX(table_options[Component Options],MATCH(1,(table_options[Sector]=$A132)*(table_options[Supply]=$C132)*(table_options[Component]=E$17)*(table_options[Default?]=TRUE),0)))</f>
        <v>Groundwater pumping</v>
      </c>
      <c r="F132" s="148">
        <f>IF(E132="None",0,INDEX('Default Values'!$B$72:$B$85,MATCH('Historical Mix'!$C132,'Default Values'!$A$72:$A$85,0)))</f>
        <v>0.59</v>
      </c>
      <c r="G132" s="149" cm="1">
        <f t="array" ref="G132">IF(OR(E132="None",D132=0),0,_xlfn.IFNA(INDEX('Default EI Values'!$F$2:$F$951,_xlfn.IFNA(MATCH(1,('Default EI Values'!$A$2:$A$951=$A132)*('Default EI Values'!$B$2:$B$951=$B132)*('Default EI Values'!$C$2:$C$951=SUBSTITUTE($C132,"*",""))*('Default EI Values'!$D$2:$D$951=E$17)*('Default EI Values'!$E$2:$E$951=E132),0),MATCH(1,('Default EI Values'!$A$2:$A$951=$A132)*('Default EI Values'!$B$2:$B$951="Any")*('Default EI Values'!$C$2:$C$951=$C132)*('Default EI Values'!$D$2:$D$951=E$17)*('Default EI Values'!$E$2:$E$951=E132),0))),0))</f>
        <v>300.88316199999997</v>
      </c>
      <c r="H132" s="204"/>
      <c r="I132" s="204"/>
      <c r="J132" s="140" t="str" cm="1">
        <f t="array" ref="J132">IF(LEN($B132)=0,"",INDEX(table_options[Component Options],MATCH(1,(table_options[Sector]=$A132)*(table_options[Supply]=$C132)*(table_options[Component]=J$17)*(table_options[Default?]=TRUE),0)))</f>
        <v>None</v>
      </c>
      <c r="K132" s="148">
        <f>IF(J132="None",0,INDEX('Default Values'!$B$72:$B$85,MATCH('Historical Mix'!J$17,'Default Values'!$A$72:$A$85,0)))</f>
        <v>0</v>
      </c>
      <c r="L132" s="149" cm="1">
        <f t="array" ref="L132">IF(OR(J132="None",D132=0),0,INDEX('Default EI Values'!$F$2:$F$951,_xlfn.IFNA(MATCH(1,('Default EI Values'!$A$2:$A$951=$A132)*('Default EI Values'!$B$2:$B$951=$B132)*('Default EI Values'!$C$2:$C$951=SUBSTITUTE($C132,"*",""))*('Default EI Values'!$D$2:$D$951=J$17)*('Default EI Values'!$E$2:$E$951=J132),0),MATCH(1,('Default EI Values'!$A$2:$A$951=$A132)*('Default EI Values'!$B$2:$B$951="Any")*('Default EI Values'!$C$2:$C$951=$C132)*('Default EI Values'!$D$2:$D$951=J$17)*('Default EI Values'!$E$2:$E$951=J132),0))))</f>
        <v>0</v>
      </c>
      <c r="M132" s="204"/>
      <c r="N132" s="204"/>
      <c r="O132" s="140" t="str" cm="1">
        <f t="array" ref="O132">IF(LEN($B132)=0,"",INDEX(table_options[Component Options],MATCH(1,(table_options[Sector]=$A132)*(table_options[Supply]=$C132)*(table_options[Component]=O$17)*(table_options[Default?]=TRUE),0)))</f>
        <v>Ag Distribution</v>
      </c>
      <c r="P132" s="140" t="str">
        <f>IF(OR(LEN($C132)=0,O132&lt;&gt;"Urban Potable Distribution"),"",INDEX('Default Values'!$B$56:$B$65,MATCH('Historical Mix'!$B132,'Default Values'!$A$56:$A$65,0)))</f>
        <v/>
      </c>
      <c r="Q132" s="148">
        <f>IF(P132="None",0,INDEX('Default Values'!$B$72:$B$85,MATCH('Historical Mix'!O$17,'Default Values'!$A$72:$A$85,0)))</f>
        <v>0.95</v>
      </c>
      <c r="R132" s="149" cm="1">
        <f t="array" ref="R132">IF(OR(O132="None",D132=0),0,INDEX('Default EI Values'!$F$2:$F$951,_xlfn.IFNA(MATCH(1,('Default EI Values'!$A$2:$A$951=$A132)*('Default EI Values'!$B$2:$B$951=$B132)*('Default EI Values'!$C$2:$C$951=SUBSTITUTE($C132,"*",""))*('Default EI Values'!$D$2:$D$951=O$17)*('Default EI Values'!$E$2:$E$951=O132),0),_xlfn.IFNA(MATCH(1,('Default EI Values'!$A$2:$A$951=$A132)*('Default EI Values'!$B$2:$B$951="Any")*('Default EI Values'!$C$2:$C$951=$C132)*('Default EI Values'!$D$2:$D$951=O$17)*('Default EI Values'!$E$2:$E$951=O132),0),MATCH(1,('Default EI Values'!$B$2:$B$951="Any")*('Default EI Values'!$C$2:$C$951=$C132)*('Default EI Values'!$D$2:$D$951=O$17)*('Default EI Values'!$E$2:$E$951=$O132&amp;" - "&amp;$P132),0)))))</f>
        <v>19.14374625</v>
      </c>
      <c r="S132" s="204"/>
      <c r="T132" s="204"/>
      <c r="U132" s="140" t="str" cm="1">
        <f t="array" ref="U132">IF(LEN($B132)=0,"",INDEX(table_options[Component Options],MATCH(1,(table_options[Sector]=$A132)*(table_options[Supply]=$C132)*(table_options[Component]=U$17)*(table_options[Default?]=TRUE),0)))</f>
        <v>None</v>
      </c>
      <c r="V132" s="148">
        <f>IF(U132="None",0,INDEX('Default Values'!$B$72:$B$85,MATCH('Historical Mix'!U$17,'Default Values'!$A$72:$A$85,0)))</f>
        <v>0</v>
      </c>
      <c r="W132" s="149" cm="1">
        <f t="array" ref="W132">IF(OR(U132="None",D132=0),0,INDEX('Default EI Values'!$F$2:$F$951,_xlfn.IFNA(MATCH(1,('Default EI Values'!$A$2:$A$951=$A132)*('Default EI Values'!$B$2:$B$951=$B132)*('Default EI Values'!$C$2:$C$951=SUBSTITUTE($C132,"*",""))*('Default EI Values'!$D$2:$D$951=U$17)*('Default EI Values'!$E$2:$E$951=U132),0),MATCH(1,('Default EI Values'!$A$2:$A$951=$A132)*('Default EI Values'!$B$2:$B$951="Any")*('Default EI Values'!$C$2:$C$951=$C132)*('Default EI Values'!$D$2:$D$951=U$17)*('Default EI Values'!$E$2:$E$951=U132),0))))</f>
        <v>0</v>
      </c>
      <c r="X132" s="204"/>
      <c r="Y132" s="204"/>
      <c r="Z132" s="140" t="str" cm="1">
        <f t="array" ref="Z132">IF(LEN($B132)=0,"",INDEX(table_options[Component Options],MATCH(1,(table_options[Sector]=$A132)*(table_options[Supply]=$C132)*(table_options[Component]=Z$17)*(table_options[Default?]=TRUE),0)))</f>
        <v>None</v>
      </c>
      <c r="AA132" s="148">
        <f>IF(Z132="None",0,INDEX('Default Values'!$B$72:$B$85,MATCH('Historical Mix'!Z$17,'Default Values'!$A$72:$A$85,0)))</f>
        <v>0</v>
      </c>
      <c r="AB132" s="149" cm="1">
        <f t="array" ref="AB132">IF(OR(Z132="None",D132=0),0,INDEX('Default EI Values'!$F$2:$F$951,_xlfn.IFNA(MATCH(1,('Default EI Values'!$A$2:$A$951=$A132)*('Default EI Values'!$B$2:$B$951=$B132)*('Default EI Values'!$C$2:$C$951=SUBSTITUTE($C132,"*",""))*('Default EI Values'!$D$2:$D$951=Z$17)*('Default EI Values'!$E$2:$E$951=Z132),0),MATCH(1,('Default EI Values'!$A$2:$A$951=$A132)*('Default EI Values'!$B$2:$B$951="Any")*('Default EI Values'!$C$2:$C$951=$C132)*('Default EI Values'!$D$2:$D$951=Z$17)*('Default EI Values'!$E$2:$E$951=Z132),0))))</f>
        <v>0</v>
      </c>
      <c r="AC132" s="204"/>
      <c r="AD132" s="204"/>
    </row>
    <row r="133" spans="1:30" x14ac:dyDescent="0.25">
      <c r="A133" s="140" t="s">
        <v>11</v>
      </c>
      <c r="B133" s="140" t="s">
        <v>24</v>
      </c>
      <c r="C133" s="140" t="s">
        <v>189</v>
      </c>
      <c r="D133" s="147">
        <f t="shared" si="40"/>
        <v>0.41086953543803251</v>
      </c>
      <c r="E133" s="140" t="str" cm="1">
        <f t="array" ref="E133">IF(LEN($B133)=0,"",INDEX(table_options[Component Options],MATCH(1,(table_options[Sector]=$A133)*(table_options[Supply]=$C133)*(table_options[Component]=E$17)*(table_options[Default?]=TRUE),0)))</f>
        <v>Local Surface Water</v>
      </c>
      <c r="F133" s="148">
        <f>IF(E133="None",0,INDEX('Default Values'!$B$72:$B$85,MATCH('Historical Mix'!$C133,'Default Values'!$A$72:$A$85,0)))</f>
        <v>0.27</v>
      </c>
      <c r="G133" s="149" cm="1">
        <f t="array" ref="G133">IF(OR(E133="None",D133=0),0,_xlfn.IFNA(INDEX('Default EI Values'!$F$2:$F$951,_xlfn.IFNA(MATCH(1,('Default EI Values'!$A$2:$A$951=$A133)*('Default EI Values'!$B$2:$B$951=$B133)*('Default EI Values'!$C$2:$C$951=SUBSTITUTE($C133,"*",""))*('Default EI Values'!$D$2:$D$951=E$17)*('Default EI Values'!$E$2:$E$951=E133),0),MATCH(1,('Default EI Values'!$A$2:$A$951=$A133)*('Default EI Values'!$B$2:$B$951="Any")*('Default EI Values'!$C$2:$C$951=$C133)*('Default EI Values'!$D$2:$D$951=E$17)*('Default EI Values'!$E$2:$E$951=E133),0))),0))</f>
        <v>88.91037350000002</v>
      </c>
      <c r="H133" s="204"/>
      <c r="I133" s="204"/>
      <c r="J133" s="140" t="str" cm="1">
        <f t="array" ref="J133">IF(LEN($B133)=0,"",INDEX(table_options[Component Options],MATCH(1,(table_options[Sector]=$A133)*(table_options[Supply]=$C133)*(table_options[Component]=J$17)*(table_options[Default?]=TRUE),0)))</f>
        <v>None</v>
      </c>
      <c r="K133" s="148">
        <f>IF(J133="None",0,INDEX('Default Values'!$B$72:$B$85,MATCH('Historical Mix'!J$17,'Default Values'!$A$72:$A$85,0)))</f>
        <v>0</v>
      </c>
      <c r="L133" s="149" cm="1">
        <f t="array" ref="L133">IF(OR(J133="None",D133=0),0,INDEX('Default EI Values'!$F$2:$F$951,_xlfn.IFNA(MATCH(1,('Default EI Values'!$A$2:$A$951=$A133)*('Default EI Values'!$B$2:$B$951=$B133)*('Default EI Values'!$C$2:$C$951=SUBSTITUTE($C133,"*",""))*('Default EI Values'!$D$2:$D$951=J$17)*('Default EI Values'!$E$2:$E$951=J133),0),MATCH(1,('Default EI Values'!$A$2:$A$951=$A133)*('Default EI Values'!$B$2:$B$951="Any")*('Default EI Values'!$C$2:$C$951=$C133)*('Default EI Values'!$D$2:$D$951=J$17)*('Default EI Values'!$E$2:$E$951=J133),0))))</f>
        <v>0</v>
      </c>
      <c r="M133" s="204"/>
      <c r="N133" s="204"/>
      <c r="O133" s="140" t="str" cm="1">
        <f t="array" ref="O133">IF(LEN($B133)=0,"",INDEX(table_options[Component Options],MATCH(1,(table_options[Sector]=$A133)*(table_options[Supply]=$C133)*(table_options[Component]=O$17)*(table_options[Default?]=TRUE),0)))</f>
        <v>Ag Distribution</v>
      </c>
      <c r="P133" s="140" t="str">
        <f>IF(OR(LEN($C133)=0,O133&lt;&gt;"Urban Potable Distribution"),"",INDEX('Default Values'!$B$56:$B$65,MATCH('Historical Mix'!$B133,'Default Values'!$A$56:$A$65,0)))</f>
        <v/>
      </c>
      <c r="Q133" s="148">
        <f>IF(P133="None",0,INDEX('Default Values'!$B$72:$B$85,MATCH('Historical Mix'!O$17,'Default Values'!$A$72:$A$85,0)))</f>
        <v>0.95</v>
      </c>
      <c r="R133" s="149" cm="1">
        <f t="array" ref="R133">IF(OR(O133="None",D133=0),0,INDEX('Default EI Values'!$F$2:$F$951,_xlfn.IFNA(MATCH(1,('Default EI Values'!$A$2:$A$951=$A133)*('Default EI Values'!$B$2:$B$951=$B133)*('Default EI Values'!$C$2:$C$951=SUBSTITUTE($C133,"*",""))*('Default EI Values'!$D$2:$D$951=O$17)*('Default EI Values'!$E$2:$E$951=O133),0),_xlfn.IFNA(MATCH(1,('Default EI Values'!$A$2:$A$951=$A133)*('Default EI Values'!$B$2:$B$951="Any")*('Default EI Values'!$C$2:$C$951=$C133)*('Default EI Values'!$D$2:$D$951=O$17)*('Default EI Values'!$E$2:$E$951=O133),0),MATCH(1,('Default EI Values'!$B$2:$B$951="Any")*('Default EI Values'!$C$2:$C$951=$C133)*('Default EI Values'!$D$2:$D$951=O$17)*('Default EI Values'!$E$2:$E$951=$O133&amp;" - "&amp;$P133),0)))))</f>
        <v>19.14374625</v>
      </c>
      <c r="S133" s="204"/>
      <c r="T133" s="204"/>
      <c r="U133" s="140" t="str" cm="1">
        <f t="array" ref="U133">IF(LEN($B133)=0,"",INDEX(table_options[Component Options],MATCH(1,(table_options[Sector]=$A133)*(table_options[Supply]=$C133)*(table_options[Component]=U$17)*(table_options[Default?]=TRUE),0)))</f>
        <v>None</v>
      </c>
      <c r="V133" s="148">
        <f>IF(U133="None",0,INDEX('Default Values'!$B$72:$B$85,MATCH('Historical Mix'!U$17,'Default Values'!$A$72:$A$85,0)))</f>
        <v>0</v>
      </c>
      <c r="W133" s="149" cm="1">
        <f t="array" ref="W133">IF(OR(U133="None",D133=0),0,INDEX('Default EI Values'!$F$2:$F$951,_xlfn.IFNA(MATCH(1,('Default EI Values'!$A$2:$A$951=$A133)*('Default EI Values'!$B$2:$B$951=$B133)*('Default EI Values'!$C$2:$C$951=SUBSTITUTE($C133,"*",""))*('Default EI Values'!$D$2:$D$951=U$17)*('Default EI Values'!$E$2:$E$951=U133),0),MATCH(1,('Default EI Values'!$A$2:$A$951=$A133)*('Default EI Values'!$B$2:$B$951="Any")*('Default EI Values'!$C$2:$C$951=$C133)*('Default EI Values'!$D$2:$D$951=U$17)*('Default EI Values'!$E$2:$E$951=U133),0))))</f>
        <v>0</v>
      </c>
      <c r="X133" s="204"/>
      <c r="Y133" s="204"/>
      <c r="Z133" s="140" t="str" cm="1">
        <f t="array" ref="Z133">IF(LEN($B133)=0,"",INDEX(table_options[Component Options],MATCH(1,(table_options[Sector]=$A133)*(table_options[Supply]=$C133)*(table_options[Component]=Z$17)*(table_options[Default?]=TRUE),0)))</f>
        <v>None</v>
      </c>
      <c r="AA133" s="148">
        <f>IF(Z133="None",0,INDEX('Default Values'!$B$72:$B$85,MATCH('Historical Mix'!Z$17,'Default Values'!$A$72:$A$85,0)))</f>
        <v>0</v>
      </c>
      <c r="AB133" s="149" cm="1">
        <f t="array" ref="AB133">IF(OR(Z133="None",D133=0),0,INDEX('Default EI Values'!$F$2:$F$951,_xlfn.IFNA(MATCH(1,('Default EI Values'!$A$2:$A$951=$A133)*('Default EI Values'!$B$2:$B$951=$B133)*('Default EI Values'!$C$2:$C$951=SUBSTITUTE($C133,"*",""))*('Default EI Values'!$D$2:$D$951=Z$17)*('Default EI Values'!$E$2:$E$951=Z133),0),MATCH(1,('Default EI Values'!$A$2:$A$951=$A133)*('Default EI Values'!$B$2:$B$951="Any")*('Default EI Values'!$C$2:$C$951=$C133)*('Default EI Values'!$D$2:$D$951=Z$17)*('Default EI Values'!$E$2:$E$951=Z133),0))))</f>
        <v>0</v>
      </c>
      <c r="AC133" s="204"/>
      <c r="AD133" s="204"/>
    </row>
    <row r="134" spans="1:30" x14ac:dyDescent="0.25">
      <c r="A134" s="140" t="s">
        <v>11</v>
      </c>
      <c r="B134" s="140" t="s">
        <v>24</v>
      </c>
      <c r="C134" s="140" t="s">
        <v>188</v>
      </c>
      <c r="D134" s="147">
        <f t="shared" si="40"/>
        <v>9.5547072629473717E-4</v>
      </c>
      <c r="E134" s="140" t="str" cm="1">
        <f t="array" ref="E134">IF(LEN($B134)=0,"",INDEX(table_options[Component Options],MATCH(1,(table_options[Sector]=$A134)*(table_options[Supply]=$C134)*(table_options[Component]=E$17)*(table_options[Default?]=TRUE),0)))</f>
        <v>Local Imported Deliveries</v>
      </c>
      <c r="F134" s="148">
        <f>IF(E134="None",0,INDEX('Default Values'!$B$72:$B$85,MATCH('Historical Mix'!$C134,'Default Values'!$A$72:$A$85,0)))</f>
        <v>0.27</v>
      </c>
      <c r="G134" s="149" cm="1">
        <f t="array" ref="G134">IF(OR(E134="None",D134=0),0,_xlfn.IFNA(INDEX('Default EI Values'!$F$2:$F$951,_xlfn.IFNA(MATCH(1,('Default EI Values'!$A$2:$A$951=$A134)*('Default EI Values'!$B$2:$B$951=$B134)*('Default EI Values'!$C$2:$C$951=SUBSTITUTE($C134,"*",""))*('Default EI Values'!$D$2:$D$951=E$17)*('Default EI Values'!$E$2:$E$951=E134),0),MATCH(1,('Default EI Values'!$A$2:$A$951=$A134)*('Default EI Values'!$B$2:$B$951="Any")*('Default EI Values'!$C$2:$C$951=$C134)*('Default EI Values'!$D$2:$D$951=E$17)*('Default EI Values'!$E$2:$E$951=E134),0))),0))</f>
        <v>0</v>
      </c>
      <c r="H134" s="204"/>
      <c r="I134" s="204"/>
      <c r="J134" s="140" t="str" cm="1">
        <f t="array" ref="J134">IF(LEN($B134)=0,"",INDEX(table_options[Component Options],MATCH(1,(table_options[Sector]=$A134)*(table_options[Supply]=$C134)*(table_options[Component]=J$17)*(table_options[Default?]=TRUE),0)))</f>
        <v>None</v>
      </c>
      <c r="K134" s="148">
        <f>IF(J134="None",0,INDEX('Default Values'!$B$72:$B$85,MATCH('Historical Mix'!J$17,'Default Values'!$A$72:$A$85,0)))</f>
        <v>0</v>
      </c>
      <c r="L134" s="149" cm="1">
        <f t="array" ref="L134">IF(OR(J134="None",D134=0),0,INDEX('Default EI Values'!$F$2:$F$951,_xlfn.IFNA(MATCH(1,('Default EI Values'!$A$2:$A$951=$A134)*('Default EI Values'!$B$2:$B$951=$B134)*('Default EI Values'!$C$2:$C$951=SUBSTITUTE($C134,"*",""))*('Default EI Values'!$D$2:$D$951=J$17)*('Default EI Values'!$E$2:$E$951=J134),0),MATCH(1,('Default EI Values'!$A$2:$A$951=$A134)*('Default EI Values'!$B$2:$B$951="Any")*('Default EI Values'!$C$2:$C$951=$C134)*('Default EI Values'!$D$2:$D$951=J$17)*('Default EI Values'!$E$2:$E$951=J134),0))))</f>
        <v>0</v>
      </c>
      <c r="M134" s="204"/>
      <c r="N134" s="204"/>
      <c r="O134" s="140" t="str" cm="1">
        <f t="array" ref="O134">IF(LEN($B134)=0,"",INDEX(table_options[Component Options],MATCH(1,(table_options[Sector]=$A134)*(table_options[Supply]=$C134)*(table_options[Component]=O$17)*(table_options[Default?]=TRUE),0)))</f>
        <v>Ag Distribution</v>
      </c>
      <c r="P134" s="140" t="str">
        <f>IF(OR(LEN($C134)=0,O134&lt;&gt;"Urban Potable Distribution"),"",INDEX('Default Values'!$B$56:$B$65,MATCH('Historical Mix'!$B134,'Default Values'!$A$56:$A$65,0)))</f>
        <v/>
      </c>
      <c r="Q134" s="148">
        <f>IF(P134="None",0,INDEX('Default Values'!$B$72:$B$85,MATCH('Historical Mix'!O$17,'Default Values'!$A$72:$A$85,0)))</f>
        <v>0.95</v>
      </c>
      <c r="R134" s="149" cm="1">
        <f t="array" ref="R134">IF(OR(O134="None",D134=0),0,INDEX('Default EI Values'!$F$2:$F$951,_xlfn.IFNA(MATCH(1,('Default EI Values'!$A$2:$A$951=$A134)*('Default EI Values'!$B$2:$B$951=$B134)*('Default EI Values'!$C$2:$C$951=SUBSTITUTE($C134,"*",""))*('Default EI Values'!$D$2:$D$951=O$17)*('Default EI Values'!$E$2:$E$951=O134),0),_xlfn.IFNA(MATCH(1,('Default EI Values'!$A$2:$A$951=$A134)*('Default EI Values'!$B$2:$B$951="Any")*('Default EI Values'!$C$2:$C$951=$C134)*('Default EI Values'!$D$2:$D$951=O$17)*('Default EI Values'!$E$2:$E$951=O134),0),MATCH(1,('Default EI Values'!$B$2:$B$951="Any")*('Default EI Values'!$C$2:$C$951=$C134)*('Default EI Values'!$D$2:$D$951=O$17)*('Default EI Values'!$E$2:$E$951=$O134&amp;" - "&amp;$P134),0)))))</f>
        <v>19.14374625</v>
      </c>
      <c r="S134" s="204"/>
      <c r="T134" s="204"/>
      <c r="U134" s="140" t="str" cm="1">
        <f t="array" ref="U134">IF(LEN($B134)=0,"",INDEX(table_options[Component Options],MATCH(1,(table_options[Sector]=$A134)*(table_options[Supply]=$C134)*(table_options[Component]=U$17)*(table_options[Default?]=TRUE),0)))</f>
        <v>None</v>
      </c>
      <c r="V134" s="148">
        <f>IF(U134="None",0,INDEX('Default Values'!$B$72:$B$85,MATCH('Historical Mix'!U$17,'Default Values'!$A$72:$A$85,0)))</f>
        <v>0</v>
      </c>
      <c r="W134" s="149" cm="1">
        <f t="array" ref="W134">IF(OR(U134="None",D134=0),0,INDEX('Default EI Values'!$F$2:$F$951,_xlfn.IFNA(MATCH(1,('Default EI Values'!$A$2:$A$951=$A134)*('Default EI Values'!$B$2:$B$951=$B134)*('Default EI Values'!$C$2:$C$951=SUBSTITUTE($C134,"*",""))*('Default EI Values'!$D$2:$D$951=U$17)*('Default EI Values'!$E$2:$E$951=U134),0),MATCH(1,('Default EI Values'!$A$2:$A$951=$A134)*('Default EI Values'!$B$2:$B$951="Any")*('Default EI Values'!$C$2:$C$951=$C134)*('Default EI Values'!$D$2:$D$951=U$17)*('Default EI Values'!$E$2:$E$951=U134),0))))</f>
        <v>0</v>
      </c>
      <c r="X134" s="204"/>
      <c r="Y134" s="204"/>
      <c r="Z134" s="140" t="str" cm="1">
        <f t="array" ref="Z134">IF(LEN($B134)=0,"",INDEX(table_options[Component Options],MATCH(1,(table_options[Sector]=$A134)*(table_options[Supply]=$C134)*(table_options[Component]=Z$17)*(table_options[Default?]=TRUE),0)))</f>
        <v>None</v>
      </c>
      <c r="AA134" s="148">
        <f>IF(Z134="None",0,INDEX('Default Values'!$B$72:$B$85,MATCH('Historical Mix'!Z$17,'Default Values'!$A$72:$A$85,0)))</f>
        <v>0</v>
      </c>
      <c r="AB134" s="149" cm="1">
        <f t="array" ref="AB134">IF(OR(Z134="None",D134=0),0,INDEX('Default EI Values'!$F$2:$F$951,_xlfn.IFNA(MATCH(1,('Default EI Values'!$A$2:$A$951=$A134)*('Default EI Values'!$B$2:$B$951=$B134)*('Default EI Values'!$C$2:$C$951=SUBSTITUTE($C134,"*",""))*('Default EI Values'!$D$2:$D$951=Z$17)*('Default EI Values'!$E$2:$E$951=Z134),0),MATCH(1,('Default EI Values'!$A$2:$A$951=$A134)*('Default EI Values'!$B$2:$B$951="Any")*('Default EI Values'!$C$2:$C$951=$C134)*('Default EI Values'!$D$2:$D$951=Z$17)*('Default EI Values'!$E$2:$E$951=Z134),0))))</f>
        <v>0</v>
      </c>
      <c r="AC134" s="204"/>
      <c r="AD134" s="204"/>
    </row>
    <row r="135" spans="1:30" x14ac:dyDescent="0.25">
      <c r="A135" s="140" t="s">
        <v>11</v>
      </c>
      <c r="B135" s="140" t="s">
        <v>24</v>
      </c>
      <c r="C135" s="140" t="s">
        <v>19</v>
      </c>
      <c r="D135" s="147">
        <f t="shared" si="40"/>
        <v>0</v>
      </c>
      <c r="E135" s="140" t="str" cm="1">
        <f t="array" ref="E135">IF(LEN($B135)=0,"",INDEX(table_options[Component Options],MATCH(1,(table_options[Sector]=$A135)*(table_options[Supply]=$C135)*(table_options[Component]=E$17)*(table_options[Default?]=TRUE),0)))</f>
        <v>Colorado River Conveyance</v>
      </c>
      <c r="F135" s="148">
        <f>IF(E135="None",0,INDEX('Default Values'!$B$72:$B$85,MATCH('Historical Mix'!$C135,'Default Values'!$A$72:$A$85,0)))</f>
        <v>0</v>
      </c>
      <c r="G135" s="149" cm="1">
        <f t="array" ref="G135">IF(OR(E135="None",D135=0),0,_xlfn.IFNA(INDEX('Default EI Values'!$F$2:$F$951,_xlfn.IFNA(MATCH(1,('Default EI Values'!$A$2:$A$951=$A135)*('Default EI Values'!$B$2:$B$951=$B135)*('Default EI Values'!$C$2:$C$951=SUBSTITUTE($C135,"*",""))*('Default EI Values'!$D$2:$D$951=E$17)*('Default EI Values'!$E$2:$E$951=E135),0),MATCH(1,('Default EI Values'!$A$2:$A$951=$A135)*('Default EI Values'!$B$2:$B$951="Any")*('Default EI Values'!$C$2:$C$951=$C135)*('Default EI Values'!$D$2:$D$951=E$17)*('Default EI Values'!$E$2:$E$951=E135),0))),0))</f>
        <v>0</v>
      </c>
      <c r="H135" s="204"/>
      <c r="I135" s="204"/>
      <c r="J135" s="140" t="str" cm="1">
        <f t="array" ref="J135">IF(LEN($B135)=0,"",INDEX(table_options[Component Options],MATCH(1,(table_options[Sector]=$A135)*(table_options[Supply]=$C135)*(table_options[Component]=J$17)*(table_options[Default?]=TRUE),0)))</f>
        <v>None</v>
      </c>
      <c r="K135" s="148">
        <f>IF(J135="None",0,INDEX('Default Values'!$B$72:$B$85,MATCH('Historical Mix'!J$17,'Default Values'!$A$72:$A$85,0)))</f>
        <v>0</v>
      </c>
      <c r="L135" s="149" cm="1">
        <f t="array" ref="L135">IF(OR(J135="None",D135=0),0,INDEX('Default EI Values'!$F$2:$F$951,_xlfn.IFNA(MATCH(1,('Default EI Values'!$A$2:$A$951=$A135)*('Default EI Values'!$B$2:$B$951=$B135)*('Default EI Values'!$C$2:$C$951=SUBSTITUTE($C135,"*",""))*('Default EI Values'!$D$2:$D$951=J$17)*('Default EI Values'!$E$2:$E$951=J135),0),MATCH(1,('Default EI Values'!$A$2:$A$951=$A135)*('Default EI Values'!$B$2:$B$951="Any")*('Default EI Values'!$C$2:$C$951=$C135)*('Default EI Values'!$D$2:$D$951=J$17)*('Default EI Values'!$E$2:$E$951=J135),0))))</f>
        <v>0</v>
      </c>
      <c r="M135" s="204"/>
      <c r="N135" s="204"/>
      <c r="O135" s="140" t="str" cm="1">
        <f t="array" ref="O135">IF(LEN($B135)=0,"",INDEX(table_options[Component Options],MATCH(1,(table_options[Sector]=$A135)*(table_options[Supply]=$C135)*(table_options[Component]=O$17)*(table_options[Default?]=TRUE),0)))</f>
        <v>Ag Distribution</v>
      </c>
      <c r="P135" s="140" t="str">
        <f>IF(OR(LEN($C135)=0,O135&lt;&gt;"Urban Potable Distribution"),"",INDEX('Default Values'!$B$56:$B$65,MATCH('Historical Mix'!$B135,'Default Values'!$A$56:$A$65,0)))</f>
        <v/>
      </c>
      <c r="Q135" s="148">
        <f>IF(P135="None",0,INDEX('Default Values'!$B$72:$B$85,MATCH('Historical Mix'!O$17,'Default Values'!$A$72:$A$85,0)))</f>
        <v>0.95</v>
      </c>
      <c r="R135" s="149" cm="1">
        <f t="array" ref="R135">IF(OR(O135="None",D135=0),0,INDEX('Default EI Values'!$F$2:$F$951,_xlfn.IFNA(MATCH(1,('Default EI Values'!$A$2:$A$951=$A135)*('Default EI Values'!$B$2:$B$951=$B135)*('Default EI Values'!$C$2:$C$951=SUBSTITUTE($C135,"*",""))*('Default EI Values'!$D$2:$D$951=O$17)*('Default EI Values'!$E$2:$E$951=O135),0),_xlfn.IFNA(MATCH(1,('Default EI Values'!$A$2:$A$951=$A135)*('Default EI Values'!$B$2:$B$951="Any")*('Default EI Values'!$C$2:$C$951=$C135)*('Default EI Values'!$D$2:$D$951=O$17)*('Default EI Values'!$E$2:$E$951=O135),0),MATCH(1,('Default EI Values'!$B$2:$B$951="Any")*('Default EI Values'!$C$2:$C$951=$C135)*('Default EI Values'!$D$2:$D$951=O$17)*('Default EI Values'!$E$2:$E$951=$O135&amp;" - "&amp;$P135),0)))))</f>
        <v>0</v>
      </c>
      <c r="S135" s="204"/>
      <c r="T135" s="204"/>
      <c r="U135" s="140" t="str" cm="1">
        <f t="array" ref="U135">IF(LEN($B135)=0,"",INDEX(table_options[Component Options],MATCH(1,(table_options[Sector]=$A135)*(table_options[Supply]=$C135)*(table_options[Component]=U$17)*(table_options[Default?]=TRUE),0)))</f>
        <v>None</v>
      </c>
      <c r="V135" s="148">
        <f>IF(U135="None",0,INDEX('Default Values'!$B$72:$B$85,MATCH('Historical Mix'!U$17,'Default Values'!$A$72:$A$85,0)))</f>
        <v>0</v>
      </c>
      <c r="W135" s="149" cm="1">
        <f t="array" ref="W135">IF(OR(U135="None",D135=0),0,INDEX('Default EI Values'!$F$2:$F$951,_xlfn.IFNA(MATCH(1,('Default EI Values'!$A$2:$A$951=$A135)*('Default EI Values'!$B$2:$B$951=$B135)*('Default EI Values'!$C$2:$C$951=SUBSTITUTE($C135,"*",""))*('Default EI Values'!$D$2:$D$951=U$17)*('Default EI Values'!$E$2:$E$951=U135),0),MATCH(1,('Default EI Values'!$A$2:$A$951=$A135)*('Default EI Values'!$B$2:$B$951="Any")*('Default EI Values'!$C$2:$C$951=$C135)*('Default EI Values'!$D$2:$D$951=U$17)*('Default EI Values'!$E$2:$E$951=U135),0))))</f>
        <v>0</v>
      </c>
      <c r="X135" s="204"/>
      <c r="Y135" s="204"/>
      <c r="Z135" s="140" t="str" cm="1">
        <f t="array" ref="Z135">IF(LEN($B135)=0,"",INDEX(table_options[Component Options],MATCH(1,(table_options[Sector]=$A135)*(table_options[Supply]=$C135)*(table_options[Component]=Z$17)*(table_options[Default?]=TRUE),0)))</f>
        <v>None</v>
      </c>
      <c r="AA135" s="148">
        <f>IF(Z135="None",0,INDEX('Default Values'!$B$72:$B$85,MATCH('Historical Mix'!Z$17,'Default Values'!$A$72:$A$85,0)))</f>
        <v>0</v>
      </c>
      <c r="AB135" s="149" cm="1">
        <f t="array" ref="AB135">IF(OR(Z135="None",D135=0),0,INDEX('Default EI Values'!$F$2:$F$951,_xlfn.IFNA(MATCH(1,('Default EI Values'!$A$2:$A$951=$A135)*('Default EI Values'!$B$2:$B$951=$B135)*('Default EI Values'!$C$2:$C$951=SUBSTITUTE($C135,"*",""))*('Default EI Values'!$D$2:$D$951=Z$17)*('Default EI Values'!$E$2:$E$951=Z135),0),MATCH(1,('Default EI Values'!$A$2:$A$951=$A135)*('Default EI Values'!$B$2:$B$951="Any")*('Default EI Values'!$C$2:$C$951=$C135)*('Default EI Values'!$D$2:$D$951=Z$17)*('Default EI Values'!$E$2:$E$951=Z135),0))))</f>
        <v>0</v>
      </c>
      <c r="AC135" s="204"/>
      <c r="AD135" s="204"/>
    </row>
    <row r="136" spans="1:30" x14ac:dyDescent="0.25">
      <c r="A136" s="140" t="s">
        <v>11</v>
      </c>
      <c r="B136" s="140" t="s">
        <v>24</v>
      </c>
      <c r="C136" s="140" t="s">
        <v>191</v>
      </c>
      <c r="D136" s="147">
        <f t="shared" si="40"/>
        <v>0.16405101323275587</v>
      </c>
      <c r="E136" s="140" t="str" cm="1">
        <f t="array" ref="E136">IF(LEN($B136)=0,"",INDEX(table_options[Component Options],MATCH(1,(table_options[Sector]=$A136)*(table_options[Supply]=$C136)*(table_options[Component]=E$17)*(table_options[Default?]=TRUE),0)))</f>
        <v>Central Valley Project Conveyance</v>
      </c>
      <c r="F136" s="148">
        <f>IF(E136="None",0,INDEX('Default Values'!$B$72:$B$85,MATCH('Historical Mix'!$C136,'Default Values'!$A$72:$A$85,0)))</f>
        <v>0</v>
      </c>
      <c r="G136" s="149" cm="1">
        <f t="array" ref="G136">IF(OR(E136="None",D136=0),0,_xlfn.IFNA(INDEX('Default EI Values'!$F$2:$F$951,_xlfn.IFNA(MATCH(1,('Default EI Values'!$A$2:$A$951=$A136)*('Default EI Values'!$B$2:$B$951=$B136)*('Default EI Values'!$C$2:$C$951=SUBSTITUTE($C136,"*",""))*('Default EI Values'!$D$2:$D$951=E$17)*('Default EI Values'!$E$2:$E$951=E136),0),MATCH(1,('Default EI Values'!$A$2:$A$951=$A136)*('Default EI Values'!$B$2:$B$951="Any")*('Default EI Values'!$C$2:$C$951=$C136)*('Default EI Values'!$D$2:$D$951=E$17)*('Default EI Values'!$E$2:$E$951=E136),0))),0))</f>
        <v>326.87524999999999</v>
      </c>
      <c r="H136" s="204"/>
      <c r="I136" s="204"/>
      <c r="J136" s="140" t="str" cm="1">
        <f t="array" ref="J136">IF(LEN($B136)=0,"",INDEX(table_options[Component Options],MATCH(1,(table_options[Sector]=$A136)*(table_options[Supply]=$C136)*(table_options[Component]=J$17)*(table_options[Default?]=TRUE),0)))</f>
        <v>None</v>
      </c>
      <c r="K136" s="148">
        <f>IF(J136="None",0,INDEX('Default Values'!$B$72:$B$85,MATCH('Historical Mix'!J$17,'Default Values'!$A$72:$A$85,0)))</f>
        <v>0</v>
      </c>
      <c r="L136" s="149" cm="1">
        <f t="array" ref="L136">IF(OR(J136="None",D136=0),0,INDEX('Default EI Values'!$F$2:$F$951,_xlfn.IFNA(MATCH(1,('Default EI Values'!$A$2:$A$951=$A136)*('Default EI Values'!$B$2:$B$951=$B136)*('Default EI Values'!$C$2:$C$951=SUBSTITUTE($C136,"*",""))*('Default EI Values'!$D$2:$D$951=J$17)*('Default EI Values'!$E$2:$E$951=J136),0),MATCH(1,('Default EI Values'!$A$2:$A$951=$A136)*('Default EI Values'!$B$2:$B$951="Any")*('Default EI Values'!$C$2:$C$951=$C136)*('Default EI Values'!$D$2:$D$951=J$17)*('Default EI Values'!$E$2:$E$951=J136),0))))</f>
        <v>0</v>
      </c>
      <c r="M136" s="204"/>
      <c r="N136" s="204"/>
      <c r="O136" s="140" t="str" cm="1">
        <f t="array" ref="O136">IF(LEN($B136)=0,"",INDEX(table_options[Component Options],MATCH(1,(table_options[Sector]=$A136)*(table_options[Supply]=$C136)*(table_options[Component]=O$17)*(table_options[Default?]=TRUE),0)))</f>
        <v>Ag Distribution</v>
      </c>
      <c r="P136" s="140" t="str">
        <f>IF(OR(LEN($C136)=0,O136&lt;&gt;"Urban Potable Distribution"),"",INDEX('Default Values'!$B$56:$B$65,MATCH('Historical Mix'!$B136,'Default Values'!$A$56:$A$65,0)))</f>
        <v/>
      </c>
      <c r="Q136" s="148">
        <f>IF(P136="None",0,INDEX('Default Values'!$B$72:$B$85,MATCH('Historical Mix'!O$17,'Default Values'!$A$72:$A$85,0)))</f>
        <v>0.95</v>
      </c>
      <c r="R136" s="149" cm="1">
        <f t="array" ref="R136">IF(OR(O136="None",D136=0),0,INDEX('Default EI Values'!$F$2:$F$951,_xlfn.IFNA(MATCH(1,('Default EI Values'!$A$2:$A$951=$A136)*('Default EI Values'!$B$2:$B$951=$B136)*('Default EI Values'!$C$2:$C$951=SUBSTITUTE($C136,"*",""))*('Default EI Values'!$D$2:$D$951=O$17)*('Default EI Values'!$E$2:$E$951=O136),0),_xlfn.IFNA(MATCH(1,('Default EI Values'!$A$2:$A$951=$A136)*('Default EI Values'!$B$2:$B$951="Any")*('Default EI Values'!$C$2:$C$951=$C136)*('Default EI Values'!$D$2:$D$951=O$17)*('Default EI Values'!$E$2:$E$951=O136),0),MATCH(1,('Default EI Values'!$B$2:$B$951="Any")*('Default EI Values'!$C$2:$C$951=$C136)*('Default EI Values'!$D$2:$D$951=O$17)*('Default EI Values'!$E$2:$E$951=$O136&amp;" - "&amp;$P136),0)))))</f>
        <v>19.14374625</v>
      </c>
      <c r="S136" s="204"/>
      <c r="T136" s="204"/>
      <c r="U136" s="140" t="str" cm="1">
        <f t="array" ref="U136">IF(LEN($B136)=0,"",INDEX(table_options[Component Options],MATCH(1,(table_options[Sector]=$A136)*(table_options[Supply]=$C136)*(table_options[Component]=U$17)*(table_options[Default?]=TRUE),0)))</f>
        <v>None</v>
      </c>
      <c r="V136" s="148">
        <f>IF(U136="None",0,INDEX('Default Values'!$B$72:$B$85,MATCH('Historical Mix'!U$17,'Default Values'!$A$72:$A$85,0)))</f>
        <v>0</v>
      </c>
      <c r="W136" s="149" cm="1">
        <f t="array" ref="W136">IF(OR(U136="None",D136=0),0,INDEX('Default EI Values'!$F$2:$F$951,_xlfn.IFNA(MATCH(1,('Default EI Values'!$A$2:$A$951=$A136)*('Default EI Values'!$B$2:$B$951=$B136)*('Default EI Values'!$C$2:$C$951=SUBSTITUTE($C136,"*",""))*('Default EI Values'!$D$2:$D$951=U$17)*('Default EI Values'!$E$2:$E$951=U136),0),MATCH(1,('Default EI Values'!$A$2:$A$951=$A136)*('Default EI Values'!$B$2:$B$951="Any")*('Default EI Values'!$C$2:$C$951=$C136)*('Default EI Values'!$D$2:$D$951=U$17)*('Default EI Values'!$E$2:$E$951=U136),0))))</f>
        <v>0</v>
      </c>
      <c r="X136" s="204"/>
      <c r="Y136" s="204"/>
      <c r="Z136" s="140" t="str" cm="1">
        <f t="array" ref="Z136">IF(LEN($B136)=0,"",INDEX(table_options[Component Options],MATCH(1,(table_options[Sector]=$A136)*(table_options[Supply]=$C136)*(table_options[Component]=Z$17)*(table_options[Default?]=TRUE),0)))</f>
        <v>None</v>
      </c>
      <c r="AA136" s="148">
        <f>IF(Z136="None",0,INDEX('Default Values'!$B$72:$B$85,MATCH('Historical Mix'!Z$17,'Default Values'!$A$72:$A$85,0)))</f>
        <v>0</v>
      </c>
      <c r="AB136" s="149" cm="1">
        <f t="array" ref="AB136">IF(OR(Z136="None",D136=0),0,INDEX('Default EI Values'!$F$2:$F$951,_xlfn.IFNA(MATCH(1,('Default EI Values'!$A$2:$A$951=$A136)*('Default EI Values'!$B$2:$B$951=$B136)*('Default EI Values'!$C$2:$C$951=SUBSTITUTE($C136,"*",""))*('Default EI Values'!$D$2:$D$951=Z$17)*('Default EI Values'!$E$2:$E$951=Z136),0),MATCH(1,('Default EI Values'!$A$2:$A$951=$A136)*('Default EI Values'!$B$2:$B$951="Any")*('Default EI Values'!$C$2:$C$951=$C136)*('Default EI Values'!$D$2:$D$951=Z$17)*('Default EI Values'!$E$2:$E$951=Z136),0))))</f>
        <v>0</v>
      </c>
      <c r="AC136" s="204"/>
      <c r="AD136" s="204"/>
    </row>
    <row r="137" spans="1:30" x14ac:dyDescent="0.25">
      <c r="A137" s="140" t="s">
        <v>11</v>
      </c>
      <c r="B137" s="140" t="s">
        <v>24</v>
      </c>
      <c r="C137" s="140" t="s">
        <v>190</v>
      </c>
      <c r="D137" s="147">
        <f t="shared" si="40"/>
        <v>2.9851325558670695E-3</v>
      </c>
      <c r="E137" s="140" t="str" cm="1">
        <f t="array" ref="E137">IF(LEN($B137)=0,"",INDEX(table_options[Component Options],MATCH(1,(table_options[Sector]=$A137)*(table_options[Supply]=$C137)*(table_options[Component]=E$17)*(table_options[Default?]=TRUE),0)))</f>
        <v>State Water Project Conveyance</v>
      </c>
      <c r="F137" s="148">
        <f>IF(E137="None",0,INDEX('Default Values'!$B$72:$B$85,MATCH('Historical Mix'!$C137,'Default Values'!$A$72:$A$85,0)))</f>
        <v>0</v>
      </c>
      <c r="G137" s="149" cm="1">
        <f t="array" ref="G137">IF(OR(E137="None",D137=0),0,_xlfn.IFNA(INDEX('Default EI Values'!$F$2:$F$951,_xlfn.IFNA(MATCH(1,('Default EI Values'!$A$2:$A$951=$A137)*('Default EI Values'!$B$2:$B$951=$B137)*('Default EI Values'!$C$2:$C$951=SUBSTITUTE($C137,"*",""))*('Default EI Values'!$D$2:$D$951=E$17)*('Default EI Values'!$E$2:$E$951=E137),0),MATCH(1,('Default EI Values'!$A$2:$A$951=$A137)*('Default EI Values'!$B$2:$B$951="Any")*('Default EI Values'!$C$2:$C$951=$C137)*('Default EI Values'!$D$2:$D$951=E$17)*('Default EI Values'!$E$2:$E$951=E137),0))),0))</f>
        <v>526.75900200000001</v>
      </c>
      <c r="H137" s="205"/>
      <c r="I137" s="205"/>
      <c r="J137" s="140" t="str" cm="1">
        <f t="array" ref="J137">IF(LEN($B137)=0,"",INDEX(table_options[Component Options],MATCH(1,(table_options[Sector]=$A137)*(table_options[Supply]=$C137)*(table_options[Component]=J$17)*(table_options[Default?]=TRUE),0)))</f>
        <v>None</v>
      </c>
      <c r="K137" s="148">
        <f>IF(J137="None",0,INDEX('Default Values'!$B$72:$B$85,MATCH('Historical Mix'!J$17,'Default Values'!$A$72:$A$85,0)))</f>
        <v>0</v>
      </c>
      <c r="L137" s="149" cm="1">
        <f t="array" ref="L137">IF(OR(J137="None",D137=0),0,INDEX('Default EI Values'!$F$2:$F$951,_xlfn.IFNA(MATCH(1,('Default EI Values'!$A$2:$A$951=$A137)*('Default EI Values'!$B$2:$B$951=$B137)*('Default EI Values'!$C$2:$C$951=SUBSTITUTE($C137,"*",""))*('Default EI Values'!$D$2:$D$951=J$17)*('Default EI Values'!$E$2:$E$951=J137),0),MATCH(1,('Default EI Values'!$A$2:$A$951=$A137)*('Default EI Values'!$B$2:$B$951="Any")*('Default EI Values'!$C$2:$C$951=$C137)*('Default EI Values'!$D$2:$D$951=J$17)*('Default EI Values'!$E$2:$E$951=J137),0))))</f>
        <v>0</v>
      </c>
      <c r="M137" s="205"/>
      <c r="N137" s="205"/>
      <c r="O137" s="140" t="str" cm="1">
        <f t="array" ref="O137">IF(LEN($B137)=0,"",INDEX(table_options[Component Options],MATCH(1,(table_options[Sector]=$A137)*(table_options[Supply]=$C137)*(table_options[Component]=O$17)*(table_options[Default?]=TRUE),0)))</f>
        <v>Ag Distribution</v>
      </c>
      <c r="P137" s="140" t="str">
        <f>IF(OR(LEN($C137)=0,O137&lt;&gt;"Urban Potable Distribution"),"",INDEX('Default Values'!$B$56:$B$65,MATCH('Historical Mix'!$B137,'Default Values'!$A$56:$A$65,0)))</f>
        <v/>
      </c>
      <c r="Q137" s="148">
        <f>IF(P137="None",0,INDEX('Default Values'!$B$72:$B$85,MATCH('Historical Mix'!O$17,'Default Values'!$A$72:$A$85,0)))</f>
        <v>0.95</v>
      </c>
      <c r="R137" s="149" cm="1">
        <f t="array" ref="R137">IF(OR(O137="None",D137=0),0,INDEX('Default EI Values'!$F$2:$F$951,_xlfn.IFNA(MATCH(1,('Default EI Values'!$A$2:$A$951=$A137)*('Default EI Values'!$B$2:$B$951=$B137)*('Default EI Values'!$C$2:$C$951=SUBSTITUTE($C137,"*",""))*('Default EI Values'!$D$2:$D$951=O$17)*('Default EI Values'!$E$2:$E$951=O137),0),_xlfn.IFNA(MATCH(1,('Default EI Values'!$A$2:$A$951=$A137)*('Default EI Values'!$B$2:$B$951="Any")*('Default EI Values'!$C$2:$C$951=$C137)*('Default EI Values'!$D$2:$D$951=O$17)*('Default EI Values'!$E$2:$E$951=O137),0),MATCH(1,('Default EI Values'!$B$2:$B$951="Any")*('Default EI Values'!$C$2:$C$951=$C137)*('Default EI Values'!$D$2:$D$951=O$17)*('Default EI Values'!$E$2:$E$951=$O137&amp;" - "&amp;$P137),0)))))</f>
        <v>19.14374625</v>
      </c>
      <c r="S137" s="205"/>
      <c r="T137" s="205"/>
      <c r="U137" s="140" t="str" cm="1">
        <f t="array" ref="U137">IF(LEN($B137)=0,"",INDEX(table_options[Component Options],MATCH(1,(table_options[Sector]=$A137)*(table_options[Supply]=$C137)*(table_options[Component]=U$17)*(table_options[Default?]=TRUE),0)))</f>
        <v>None</v>
      </c>
      <c r="V137" s="148">
        <f>IF(U137="None",0,INDEX('Default Values'!$B$72:$B$85,MATCH('Historical Mix'!U$17,'Default Values'!$A$72:$A$85,0)))</f>
        <v>0</v>
      </c>
      <c r="W137" s="149" cm="1">
        <f t="array" ref="W137">IF(OR(U137="None",D137=0),0,INDEX('Default EI Values'!$F$2:$F$951,_xlfn.IFNA(MATCH(1,('Default EI Values'!$A$2:$A$951=$A137)*('Default EI Values'!$B$2:$B$951=$B137)*('Default EI Values'!$C$2:$C$951=SUBSTITUTE($C137,"*",""))*('Default EI Values'!$D$2:$D$951=U$17)*('Default EI Values'!$E$2:$E$951=U137),0),MATCH(1,('Default EI Values'!$A$2:$A$951=$A137)*('Default EI Values'!$B$2:$B$951="Any")*('Default EI Values'!$C$2:$C$951=$C137)*('Default EI Values'!$D$2:$D$951=U$17)*('Default EI Values'!$E$2:$E$951=U137),0))))</f>
        <v>0</v>
      </c>
      <c r="X137" s="205"/>
      <c r="Y137" s="205"/>
      <c r="Z137" s="140" t="str" cm="1">
        <f t="array" ref="Z137">IF(LEN($B137)=0,"",INDEX(table_options[Component Options],MATCH(1,(table_options[Sector]=$A137)*(table_options[Supply]=$C137)*(table_options[Component]=Z$17)*(table_options[Default?]=TRUE),0)))</f>
        <v>None</v>
      </c>
      <c r="AA137" s="148">
        <f>IF(Z137="None",0,INDEX('Default Values'!$B$72:$B$85,MATCH('Historical Mix'!Z$17,'Default Values'!$A$72:$A$85,0)))</f>
        <v>0</v>
      </c>
      <c r="AB137" s="149" cm="1">
        <f t="array" ref="AB137">IF(OR(Z137="None",D137=0),0,INDEX('Default EI Values'!$F$2:$F$951,_xlfn.IFNA(MATCH(1,('Default EI Values'!$A$2:$A$951=$A137)*('Default EI Values'!$B$2:$B$951=$B137)*('Default EI Values'!$C$2:$C$951=SUBSTITUTE($C137,"*",""))*('Default EI Values'!$D$2:$D$951=Z$17)*('Default EI Values'!$E$2:$E$951=Z137),0),MATCH(1,('Default EI Values'!$A$2:$A$951=$A137)*('Default EI Values'!$B$2:$B$951="Any")*('Default EI Values'!$C$2:$C$951=$C137)*('Default EI Values'!$D$2:$D$951=Z$17)*('Default EI Values'!$E$2:$E$951=Z137),0))))</f>
        <v>0</v>
      </c>
      <c r="AC137" s="205"/>
      <c r="AD137" s="205"/>
    </row>
    <row r="138" spans="1:30" x14ac:dyDescent="0.25">
      <c r="A138" s="140" t="s">
        <v>10</v>
      </c>
      <c r="B138" s="140" t="s">
        <v>27</v>
      </c>
      <c r="C138" s="140" t="s">
        <v>45</v>
      </c>
      <c r="D138" s="147">
        <f t="shared" si="40"/>
        <v>0</v>
      </c>
      <c r="E138" s="140" t="str" cm="1">
        <f t="array" ref="E138">IF(LEN($B138)=0,"",INDEX(table_options[Component Options],MATCH(1,(table_options[Sector]=$A138)*(table_options[Supply]=$C138)*(table_options[Component]=E$17)*(table_options[Default?]=TRUE),0)))</f>
        <v>Seawater Desalination Conveyance</v>
      </c>
      <c r="F138" s="148">
        <f>IF(E138="None",0,INDEX('Default Values'!$B$72:$B$85,MATCH('Historical Mix'!$C138,'Default Values'!$A$72:$A$85,0)))</f>
        <v>0.94</v>
      </c>
      <c r="G138" s="149" cm="1">
        <f t="array" ref="G138">IF(OR(E138="None",D138=0),0,_xlfn.IFNA(INDEX('Default EI Values'!$F$2:$F$951,_xlfn.IFNA(MATCH(1,('Default EI Values'!$A$2:$A$951=$A138)*('Default EI Values'!$B$2:$B$951=$B138)*('Default EI Values'!$C$2:$C$951=SUBSTITUTE($C138,"*",""))*('Default EI Values'!$D$2:$D$951=E$17)*('Default EI Values'!$E$2:$E$951=E138),0),MATCH(1,('Default EI Values'!$A$2:$A$951=$A138)*('Default EI Values'!$B$2:$B$951="Any")*('Default EI Values'!$C$2:$C$951=$C138)*('Default EI Values'!$D$2:$D$951=E$17)*('Default EI Values'!$E$2:$E$951=E138),0))),0))</f>
        <v>0</v>
      </c>
      <c r="H138" s="203">
        <f>SUMPRODUCT($D138:$D147,G138:G147)</f>
        <v>457.05061303046966</v>
      </c>
      <c r="I138" s="203">
        <f t="shared" ref="I138" si="61">SUMPRODUCT($D138:$D147,F138:F147,G138:G147)</f>
        <v>132.6330009340366</v>
      </c>
      <c r="J138" s="140" t="str" cm="1">
        <f t="array" ref="J138">IF(LEN($B138)=0,"",INDEX(table_options[Component Options],MATCH(1,(table_options[Sector]=$A138)*(table_options[Supply]=$C138)*(table_options[Component]=J$17)*(table_options[Default?]=TRUE),0)))</f>
        <v>Seawater Desalination Treatment</v>
      </c>
      <c r="K138" s="148">
        <f>IF(J138="None",0,INDEX('Default Values'!$B$72:$B$85,MATCH('Historical Mix'!J$17,'Default Values'!$A$72:$A$85,0)))</f>
        <v>0.94</v>
      </c>
      <c r="L138" s="149" cm="1">
        <f t="array" ref="L138">IF(OR(J138="None",D138=0),0,INDEX('Default EI Values'!$F$2:$F$951,_xlfn.IFNA(MATCH(1,('Default EI Values'!$A$2:$A$951=$A138)*('Default EI Values'!$B$2:$B$951=$B138)*('Default EI Values'!$C$2:$C$951=SUBSTITUTE($C138,"*",""))*('Default EI Values'!$D$2:$D$951=J$17)*('Default EI Values'!$E$2:$E$951=J138),0),MATCH(1,('Default EI Values'!$A$2:$A$951=$A138)*('Default EI Values'!$B$2:$B$951="Any")*('Default EI Values'!$C$2:$C$951=$C138)*('Default EI Values'!$D$2:$D$951=J$17)*('Default EI Values'!$E$2:$E$951=J138),0))))</f>
        <v>0</v>
      </c>
      <c r="M138" s="203">
        <f>SUMPRODUCT($D138:$D147,L138:L147)</f>
        <v>205.30303721428572</v>
      </c>
      <c r="N138" s="203">
        <f t="shared" ref="N138" si="62">SUMPRODUCT($D138:$D147,K138:K147,L138:L147)</f>
        <v>192.98485498142855</v>
      </c>
      <c r="O138" s="140" t="str" cm="1">
        <f t="array" ref="O138">IF(LEN($B138)=0,"",INDEX(table_options[Component Options],MATCH(1,(table_options[Sector]=$A138)*(table_options[Supply]=$C138)*(table_options[Component]=O$17)*(table_options[Default?]=TRUE),0)))</f>
        <v>Urban Potable Distribution</v>
      </c>
      <c r="P138" s="140" t="str">
        <f>IF(OR(LEN($C138)=0,O138&lt;&gt;"Urban Potable Distribution"),"",INDEX('Default Values'!$B$56:$B$65,MATCH('Historical Mix'!$B138,'Default Values'!$A$56:$A$65,0)))</f>
        <v>Flat</v>
      </c>
      <c r="Q138" s="148">
        <f>IF(P138="None",0,INDEX('Default Values'!$B$72:$B$85,MATCH('Historical Mix'!O$17,'Default Values'!$A$72:$A$85,0)))</f>
        <v>0.95</v>
      </c>
      <c r="R138" s="149" cm="1">
        <f t="array" ref="R138">IF(OR(O138="None",D138=0),0,INDEX('Default EI Values'!$F$2:$F$951,_xlfn.IFNA(MATCH(1,('Default EI Values'!$A$2:$A$951=$A138)*('Default EI Values'!$B$2:$B$951=$B138)*('Default EI Values'!$C$2:$C$951=SUBSTITUTE($C138,"*",""))*('Default EI Values'!$D$2:$D$951=O$17)*('Default EI Values'!$E$2:$E$951=O138),0),_xlfn.IFNA(MATCH(1,('Default EI Values'!$A$2:$A$951=$A138)*('Default EI Values'!$B$2:$B$951="Any")*('Default EI Values'!$C$2:$C$951=$C138)*('Default EI Values'!$D$2:$D$951=O$17)*('Default EI Values'!$E$2:$E$951=O138),0),MATCH(1,('Default EI Values'!$B$2:$B$951="Any")*('Default EI Values'!$C$2:$C$951=$C138)*('Default EI Values'!$D$2:$D$951=O$17)*('Default EI Values'!$E$2:$E$951=$O138&amp;" - "&amp;$P138),0)))))</f>
        <v>0</v>
      </c>
      <c r="S138" s="203">
        <f>SUMPRODUCT($D138:$D147,R138:R147)</f>
        <v>18</v>
      </c>
      <c r="T138" s="203">
        <f t="shared" ref="T138" si="63">SUMPRODUCT($D138:$D147,Q138:Q147,R138:R147)</f>
        <v>17.100000000000001</v>
      </c>
      <c r="U138" s="140" t="str" cm="1">
        <f t="array" ref="U138">IF(LEN($B138)=0,"",INDEX(table_options[Component Options],MATCH(1,(table_options[Sector]=$A138)*(table_options[Supply]=$C138)*(table_options[Component]=U$17)*(table_options[Default?]=TRUE),0)))</f>
        <v>Wastewater Collection</v>
      </c>
      <c r="V138" s="148">
        <f>IF(U138="None",0,INDEX('Default Values'!$B$72:$B$85,MATCH('Historical Mix'!U$17,'Default Values'!$A$72:$A$85,0)))</f>
        <v>0.97</v>
      </c>
      <c r="W138" s="149" cm="1">
        <f t="array" ref="W138">IF(OR(U138="None",D138=0),0,INDEX('Default EI Values'!$F$2:$F$951,_xlfn.IFNA(MATCH(1,('Default EI Values'!$A$2:$A$951=$A138)*('Default EI Values'!$B$2:$B$951=$B138)*('Default EI Values'!$C$2:$C$951=SUBSTITUTE($C138,"*",""))*('Default EI Values'!$D$2:$D$951=U$17)*('Default EI Values'!$E$2:$E$951=U138),0),MATCH(1,('Default EI Values'!$A$2:$A$951=$A138)*('Default EI Values'!$B$2:$B$951="Any")*('Default EI Values'!$C$2:$C$951=$C138)*('Default EI Values'!$D$2:$D$951=U$17)*('Default EI Values'!$E$2:$E$951=U138),0))))</f>
        <v>0</v>
      </c>
      <c r="X138" s="203">
        <f>SUMPRODUCT($D138:$D147,W138:W147)</f>
        <v>71.524294499999996</v>
      </c>
      <c r="Y138" s="203">
        <f t="shared" ref="Y138" si="64">SUMPRODUCT($D138:$D147,V138:V147,W138:W147)</f>
        <v>69.378565664999996</v>
      </c>
      <c r="Z138" s="140" t="str" cm="1">
        <f t="array" ref="Z138">IF(LEN($B138)=0,"",INDEX(table_options[Component Options],MATCH(1,(table_options[Sector]=$A138)*(table_options[Supply]=$C138)*(table_options[Component]=Z$17)*(table_options[Default?]=TRUE),0)))</f>
        <v xml:space="preserve">Wastewater Secondary Treatment </v>
      </c>
      <c r="AA138" s="148">
        <f>IF(Z138="None",0,INDEX('Default Values'!$B$72:$B$85,MATCH('Historical Mix'!Z$17,'Default Values'!$A$72:$A$85,0)))</f>
        <v>0.97</v>
      </c>
      <c r="AB138" s="149" cm="1">
        <f t="array" ref="AB138">IF(OR(Z138="None",D138=0),0,INDEX('Default EI Values'!$F$2:$F$951,_xlfn.IFNA(MATCH(1,('Default EI Values'!$A$2:$A$951=$A138)*('Default EI Values'!$B$2:$B$951=$B138)*('Default EI Values'!$C$2:$C$951=SUBSTITUTE($C138,"*",""))*('Default EI Values'!$D$2:$D$951=Z$17)*('Default EI Values'!$E$2:$E$951=Z138),0),MATCH(1,('Default EI Values'!$A$2:$A$951=$A138)*('Default EI Values'!$B$2:$B$951="Any")*('Default EI Values'!$C$2:$C$951=$C138)*('Default EI Values'!$D$2:$D$951=Z$17)*('Default EI Values'!$E$2:$E$951=Z138),0))))</f>
        <v>0</v>
      </c>
      <c r="AC138" s="203">
        <f>SUMPRODUCT($D138:$D147,AB138:AB147)</f>
        <v>654.12260742857143</v>
      </c>
      <c r="AD138" s="203">
        <f t="shared" ref="AD138" si="65">SUMPRODUCT($D138:$D147,AA138:AA147,AB138:AB147)</f>
        <v>634.49892920571426</v>
      </c>
    </row>
    <row r="139" spans="1:30" x14ac:dyDescent="0.25">
      <c r="A139" s="140" t="s">
        <v>10</v>
      </c>
      <c r="B139" s="140" t="s">
        <v>27</v>
      </c>
      <c r="C139" s="140" t="s">
        <v>51</v>
      </c>
      <c r="D139" s="147">
        <f t="shared" si="40"/>
        <v>0</v>
      </c>
      <c r="E139" s="140" t="str" cm="1">
        <f t="array" ref="E139">IF(LEN($B139)=0,"",INDEX(table_options[Component Options],MATCH(1,(table_options[Sector]=$A139)*(table_options[Supply]=$C139)*(table_options[Component]=E$17)*(table_options[Default?]=TRUE),0)))</f>
        <v>Groundwater pumping</v>
      </c>
      <c r="F139" s="148">
        <f>IF(E139="None",0,INDEX('Default Values'!$B$72:$B$85,MATCH('Historical Mix'!$C139,'Default Values'!$A$72:$A$85,0)))</f>
        <v>0.94</v>
      </c>
      <c r="G139" s="149" cm="1">
        <f t="array" ref="G139">IF(OR(E139="None",D139=0),0,_xlfn.IFNA(INDEX('Default EI Values'!$F$2:$F$951,_xlfn.IFNA(MATCH(1,('Default EI Values'!$A$2:$A$951=$A139)*('Default EI Values'!$B$2:$B$951=$B139)*('Default EI Values'!$C$2:$C$951=SUBSTITUTE($C139,"*",""))*('Default EI Values'!$D$2:$D$951=E$17)*('Default EI Values'!$E$2:$E$951=E139),0),MATCH(1,('Default EI Values'!$A$2:$A$951=$A139)*('Default EI Values'!$B$2:$B$951="Any")*('Default EI Values'!$C$2:$C$951=$C139)*('Default EI Values'!$D$2:$D$951=E$17)*('Default EI Values'!$E$2:$E$951=E139),0))),0))</f>
        <v>0</v>
      </c>
      <c r="H139" s="204"/>
      <c r="I139" s="204"/>
      <c r="J139" s="140" t="str" cm="1">
        <f t="array" ref="J139">IF(LEN($B139)=0,"",INDEX(table_options[Component Options],MATCH(1,(table_options[Sector]=$A139)*(table_options[Supply]=$C139)*(table_options[Component]=J$17)*(table_options[Default?]=TRUE),0)))</f>
        <v>Brackish Desalination Treatment</v>
      </c>
      <c r="K139" s="148">
        <f>IF(J139="None",0,INDEX('Default Values'!$B$72:$B$85,MATCH('Historical Mix'!J$17,'Default Values'!$A$72:$A$85,0)))</f>
        <v>0.94</v>
      </c>
      <c r="L139" s="149" cm="1">
        <f t="array" ref="L139">IF(OR(J139="None",D139=0),0,INDEX('Default EI Values'!$F$2:$F$951,_xlfn.IFNA(MATCH(1,('Default EI Values'!$A$2:$A$951=$A139)*('Default EI Values'!$B$2:$B$951=$B139)*('Default EI Values'!$C$2:$C$951=SUBSTITUTE($C139,"*",""))*('Default EI Values'!$D$2:$D$951=J$17)*('Default EI Values'!$E$2:$E$951=J139),0),MATCH(1,('Default EI Values'!$A$2:$A$951=$A139)*('Default EI Values'!$B$2:$B$951="Any")*('Default EI Values'!$C$2:$C$951=$C139)*('Default EI Values'!$D$2:$D$951=J$17)*('Default EI Values'!$E$2:$E$951=J139),0))))</f>
        <v>0</v>
      </c>
      <c r="M139" s="204"/>
      <c r="N139" s="204"/>
      <c r="O139" s="140" t="str" cm="1">
        <f t="array" ref="O139">IF(LEN($B139)=0,"",INDEX(table_options[Component Options],MATCH(1,(table_options[Sector]=$A139)*(table_options[Supply]=$C139)*(table_options[Component]=O$17)*(table_options[Default?]=TRUE),0)))</f>
        <v>Urban Potable Distribution</v>
      </c>
      <c r="P139" s="140" t="str">
        <f>IF(OR(LEN($C139)=0,O139&lt;&gt;"Urban Potable Distribution"),"",INDEX('Default Values'!$B$56:$B$65,MATCH('Historical Mix'!$B139,'Default Values'!$A$56:$A$65,0)))</f>
        <v>Flat</v>
      </c>
      <c r="Q139" s="148">
        <f>IF(P139="None",0,INDEX('Default Values'!$B$72:$B$85,MATCH('Historical Mix'!O$17,'Default Values'!$A$72:$A$85,0)))</f>
        <v>0.95</v>
      </c>
      <c r="R139" s="149" cm="1">
        <f t="array" ref="R139">IF(OR(O139="None",D139=0),0,INDEX('Default EI Values'!$F$2:$F$951,_xlfn.IFNA(MATCH(1,('Default EI Values'!$A$2:$A$951=$A139)*('Default EI Values'!$B$2:$B$951=$B139)*('Default EI Values'!$C$2:$C$951=SUBSTITUTE($C139,"*",""))*('Default EI Values'!$D$2:$D$951=O$17)*('Default EI Values'!$E$2:$E$951=O139),0),_xlfn.IFNA(MATCH(1,('Default EI Values'!$A$2:$A$951=$A139)*('Default EI Values'!$B$2:$B$951="Any")*('Default EI Values'!$C$2:$C$951=$C139)*('Default EI Values'!$D$2:$D$951=O$17)*('Default EI Values'!$E$2:$E$951=O139),0),MATCH(1,('Default EI Values'!$B$2:$B$951="Any")*('Default EI Values'!$C$2:$C$951=$C139)*('Default EI Values'!$D$2:$D$951=O$17)*('Default EI Values'!$E$2:$E$951=$O139&amp;" - "&amp;$P139),0)))))</f>
        <v>0</v>
      </c>
      <c r="S139" s="204"/>
      <c r="T139" s="204"/>
      <c r="U139" s="140" t="str" cm="1">
        <f t="array" ref="U139">IF(LEN($B139)=0,"",INDEX(table_options[Component Options],MATCH(1,(table_options[Sector]=$A139)*(table_options[Supply]=$C139)*(table_options[Component]=U$17)*(table_options[Default?]=TRUE),0)))</f>
        <v>Wastewater Collection</v>
      </c>
      <c r="V139" s="148">
        <f>IF(U139="None",0,INDEX('Default Values'!$B$72:$B$85,MATCH('Historical Mix'!U$17,'Default Values'!$A$72:$A$85,0)))</f>
        <v>0.97</v>
      </c>
      <c r="W139" s="149" cm="1">
        <f t="array" ref="W139">IF(OR(U139="None",D139=0),0,INDEX('Default EI Values'!$F$2:$F$951,_xlfn.IFNA(MATCH(1,('Default EI Values'!$A$2:$A$951=$A139)*('Default EI Values'!$B$2:$B$951=$B139)*('Default EI Values'!$C$2:$C$951=SUBSTITUTE($C139,"*",""))*('Default EI Values'!$D$2:$D$951=U$17)*('Default EI Values'!$E$2:$E$951=U139),0),MATCH(1,('Default EI Values'!$A$2:$A$951=$A139)*('Default EI Values'!$B$2:$B$951="Any")*('Default EI Values'!$C$2:$C$951=$C139)*('Default EI Values'!$D$2:$D$951=U$17)*('Default EI Values'!$E$2:$E$951=U139),0))))</f>
        <v>0</v>
      </c>
      <c r="X139" s="204"/>
      <c r="Y139" s="204"/>
      <c r="Z139" s="140" t="str" cm="1">
        <f t="array" ref="Z139">IF(LEN($B139)=0,"",INDEX(table_options[Component Options],MATCH(1,(table_options[Sector]=$A139)*(table_options[Supply]=$C139)*(table_options[Component]=Z$17)*(table_options[Default?]=TRUE),0)))</f>
        <v xml:space="preserve">Wastewater Secondary Treatment </v>
      </c>
      <c r="AA139" s="148">
        <f>IF(Z139="None",0,INDEX('Default Values'!$B$72:$B$85,MATCH('Historical Mix'!Z$17,'Default Values'!$A$72:$A$85,0)))</f>
        <v>0.97</v>
      </c>
      <c r="AB139" s="149" cm="1">
        <f t="array" ref="AB139">IF(OR(Z139="None",D139=0),0,INDEX('Default EI Values'!$F$2:$F$951,_xlfn.IFNA(MATCH(1,('Default EI Values'!$A$2:$A$951=$A139)*('Default EI Values'!$B$2:$B$951=$B139)*('Default EI Values'!$C$2:$C$951=SUBSTITUTE($C139,"*",""))*('Default EI Values'!$D$2:$D$951=Z$17)*('Default EI Values'!$E$2:$E$951=Z139),0),MATCH(1,('Default EI Values'!$A$2:$A$951=$A139)*('Default EI Values'!$B$2:$B$951="Any")*('Default EI Values'!$C$2:$C$951=$C139)*('Default EI Values'!$D$2:$D$951=Z$17)*('Default EI Values'!$E$2:$E$951=Z139),0))))</f>
        <v>0</v>
      </c>
      <c r="AC139" s="204"/>
      <c r="AD139" s="204"/>
    </row>
    <row r="140" spans="1:30" x14ac:dyDescent="0.25">
      <c r="A140" s="140" t="s">
        <v>10</v>
      </c>
      <c r="B140" s="140" t="s">
        <v>27</v>
      </c>
      <c r="C140" s="140" t="s">
        <v>88</v>
      </c>
      <c r="D140" s="147">
        <f t="shared" si="40"/>
        <v>0</v>
      </c>
      <c r="E140" s="140" t="str" cm="1">
        <f t="array" ref="E140">IF(LEN($B140)=0,"",INDEX(table_options[Component Options],MATCH(1,(table_options[Sector]=$A140)*(table_options[Supply]=$C140)*(table_options[Component]=E$17)*(table_options[Default?]=TRUE),0)))</f>
        <v>Recycled Water (Non-Potable) Conveyance</v>
      </c>
      <c r="F140" s="148">
        <f>IF(E140="None",0,INDEX('Default Values'!$B$72:$B$85,MATCH('Historical Mix'!$C140,'Default Values'!$A$72:$A$85,0)))</f>
        <v>0.97</v>
      </c>
      <c r="G140" s="149" cm="1">
        <f t="array" ref="G140">IF(OR(E140="None",D140=0),0,_xlfn.IFNA(INDEX('Default EI Values'!$F$2:$F$951,_xlfn.IFNA(MATCH(1,('Default EI Values'!$A$2:$A$951=$A140)*('Default EI Values'!$B$2:$B$951=$B140)*('Default EI Values'!$C$2:$C$951=SUBSTITUTE($C140,"*",""))*('Default EI Values'!$D$2:$D$951=E$17)*('Default EI Values'!$E$2:$E$951=E140),0),MATCH(1,('Default EI Values'!$A$2:$A$951=$A140)*('Default EI Values'!$B$2:$B$951="Any")*('Default EI Values'!$C$2:$C$951=$C140)*('Default EI Values'!$D$2:$D$951=E$17)*('Default EI Values'!$E$2:$E$951=E140),0))),0))</f>
        <v>0</v>
      </c>
      <c r="H140" s="204"/>
      <c r="I140" s="204"/>
      <c r="J140" s="140" t="str" cm="1">
        <f t="array" ref="J140">IF(LEN($B140)=0,"",INDEX(table_options[Component Options],MATCH(1,(table_options[Sector]=$A140)*(table_options[Supply]=$C140)*(table_options[Component]=J$17)*(table_options[Default?]=TRUE),0)))</f>
        <v>Recycled Water (Non-potable) Treatment</v>
      </c>
      <c r="K140" s="148">
        <f>IF(J140="None",0,INDEX('Default Values'!$B$72:$B$85,MATCH('Historical Mix'!J$17,'Default Values'!$A$72:$A$85,0)))</f>
        <v>0.94</v>
      </c>
      <c r="L140" s="149" cm="1">
        <f t="array" ref="L140">IF(OR(J140="None",D140=0),0,INDEX('Default EI Values'!$F$2:$F$951,_xlfn.IFNA(MATCH(1,('Default EI Values'!$A$2:$A$951=$A140)*('Default EI Values'!$B$2:$B$951=$B140)*('Default EI Values'!$C$2:$C$951=SUBSTITUTE($C140,"*",""))*('Default EI Values'!$D$2:$D$951=J$17)*('Default EI Values'!$E$2:$E$951=J140),0),MATCH(1,('Default EI Values'!$A$2:$A$951=$A140)*('Default EI Values'!$B$2:$B$951="Any")*('Default EI Values'!$C$2:$C$951=$C140)*('Default EI Values'!$D$2:$D$951=J$17)*('Default EI Values'!$E$2:$E$951=J140),0))))</f>
        <v>0</v>
      </c>
      <c r="M140" s="204"/>
      <c r="N140" s="204"/>
      <c r="O140" s="140" t="str" cm="1">
        <f t="array" ref="O140">IF(LEN($B140)=0,"",INDEX(table_options[Component Options],MATCH(1,(table_options[Sector]=$A140)*(table_options[Supply]=$C140)*(table_options[Component]=O$17)*(table_options[Default?]=TRUE),0)))</f>
        <v>Recycled Water (Non-Potable) Distribution</v>
      </c>
      <c r="P140" s="140" t="str">
        <f>IF(OR(LEN($C140)=0,O140&lt;&gt;"Urban Potable Distribution"),"",INDEX('Default Values'!$B$56:$B$65,MATCH('Historical Mix'!$B140,'Default Values'!$A$56:$A$65,0)))</f>
        <v/>
      </c>
      <c r="Q140" s="148">
        <f>IF(P140="None",0,INDEX('Default Values'!$B$72:$B$85,MATCH('Historical Mix'!O$17,'Default Values'!$A$72:$A$85,0)))</f>
        <v>0.95</v>
      </c>
      <c r="R140" s="149" cm="1">
        <f t="array" ref="R140">IF(OR(O140="None",D140=0),0,INDEX('Default EI Values'!$F$2:$F$951,_xlfn.IFNA(MATCH(1,('Default EI Values'!$A$2:$A$951=$A140)*('Default EI Values'!$B$2:$B$951=$B140)*('Default EI Values'!$C$2:$C$951=SUBSTITUTE($C140,"*",""))*('Default EI Values'!$D$2:$D$951=O$17)*('Default EI Values'!$E$2:$E$951=O140),0),_xlfn.IFNA(MATCH(1,('Default EI Values'!$A$2:$A$951=$A140)*('Default EI Values'!$B$2:$B$951="Any")*('Default EI Values'!$C$2:$C$951=$C140)*('Default EI Values'!$D$2:$D$951=O$17)*('Default EI Values'!$E$2:$E$951=O140),0),MATCH(1,('Default EI Values'!$B$2:$B$951="Any")*('Default EI Values'!$C$2:$C$951=$C140)*('Default EI Values'!$D$2:$D$951=O$17)*('Default EI Values'!$E$2:$E$951=$O140&amp;" - "&amp;$P140),0)))))</f>
        <v>0</v>
      </c>
      <c r="S140" s="204"/>
      <c r="T140" s="204"/>
      <c r="U140" s="140" t="str" cm="1">
        <f t="array" ref="U140">IF(LEN($B140)=0,"",INDEX(table_options[Component Options],MATCH(1,(table_options[Sector]=$A140)*(table_options[Supply]=$C140)*(table_options[Component]=U$17)*(table_options[Default?]=TRUE),0)))</f>
        <v>Wastewater Collection</v>
      </c>
      <c r="V140" s="148">
        <f>IF(U140="None",0,INDEX('Default Values'!$B$72:$B$85,MATCH('Historical Mix'!U$17,'Default Values'!$A$72:$A$85,0)))</f>
        <v>0.97</v>
      </c>
      <c r="W140" s="149" cm="1">
        <f t="array" ref="W140">IF(OR(U140="None",D140=0),0,INDEX('Default EI Values'!$F$2:$F$951,_xlfn.IFNA(MATCH(1,('Default EI Values'!$A$2:$A$951=$A140)*('Default EI Values'!$B$2:$B$951=$B140)*('Default EI Values'!$C$2:$C$951=SUBSTITUTE($C140,"*",""))*('Default EI Values'!$D$2:$D$951=U$17)*('Default EI Values'!$E$2:$E$951=U140),0),MATCH(1,('Default EI Values'!$A$2:$A$951=$A140)*('Default EI Values'!$B$2:$B$951="Any")*('Default EI Values'!$C$2:$C$951=$C140)*('Default EI Values'!$D$2:$D$951=U$17)*('Default EI Values'!$E$2:$E$951=U140),0))))</f>
        <v>0</v>
      </c>
      <c r="X140" s="204"/>
      <c r="Y140" s="204"/>
      <c r="Z140" s="140" t="str" cm="1">
        <f t="array" ref="Z140">IF(LEN($B140)=0,"",INDEX(table_options[Component Options],MATCH(1,(table_options[Sector]=$A140)*(table_options[Supply]=$C140)*(table_options[Component]=Z$17)*(table_options[Default?]=TRUE),0)))</f>
        <v xml:space="preserve">Wastewater Secondary Treatment </v>
      </c>
      <c r="AA140" s="148">
        <f>IF(Z140="None",0,INDEX('Default Values'!$B$72:$B$85,MATCH('Historical Mix'!Z$17,'Default Values'!$A$72:$A$85,0)))</f>
        <v>0.97</v>
      </c>
      <c r="AB140" s="149" cm="1">
        <f t="array" ref="AB140">IF(OR(Z140="None",D140=0),0,INDEX('Default EI Values'!$F$2:$F$951,_xlfn.IFNA(MATCH(1,('Default EI Values'!$A$2:$A$951=$A140)*('Default EI Values'!$B$2:$B$951=$B140)*('Default EI Values'!$C$2:$C$951=SUBSTITUTE($C140,"*",""))*('Default EI Values'!$D$2:$D$951=Z$17)*('Default EI Values'!$E$2:$E$951=Z140),0),MATCH(1,('Default EI Values'!$A$2:$A$951=$A140)*('Default EI Values'!$B$2:$B$951="Any")*('Default EI Values'!$C$2:$C$951=$C140)*('Default EI Values'!$D$2:$D$951=Z$17)*('Default EI Values'!$E$2:$E$951=Z140),0))))</f>
        <v>0</v>
      </c>
      <c r="AC140" s="204"/>
      <c r="AD140" s="204"/>
    </row>
    <row r="141" spans="1:30" x14ac:dyDescent="0.25">
      <c r="A141" s="140" t="s">
        <v>10</v>
      </c>
      <c r="B141" s="140" t="s">
        <v>27</v>
      </c>
      <c r="C141" s="140" t="s">
        <v>89</v>
      </c>
      <c r="D141" s="147">
        <f t="shared" si="40"/>
        <v>0</v>
      </c>
      <c r="E141" s="140" t="str" cm="1">
        <f t="array" ref="E141">IF(LEN($B141)=0,"",INDEX(table_options[Component Options],MATCH(1,(table_options[Sector]=$A141)*(table_options[Supply]=$C141)*(table_options[Component]=E$17)*(table_options[Default?]=TRUE),0)))</f>
        <v>Groundwater pumping</v>
      </c>
      <c r="F141" s="148">
        <f>IF(E141="None",0,INDEX('Default Values'!$B$72:$B$85,MATCH('Historical Mix'!$C141,'Default Values'!$A$72:$A$85,0)))</f>
        <v>0.97</v>
      </c>
      <c r="G141" s="149" cm="1">
        <f t="array" ref="G141">IF(OR(E141="None",D141=0),0,_xlfn.IFNA(INDEX('Default EI Values'!$F$2:$F$951,_xlfn.IFNA(MATCH(1,('Default EI Values'!$A$2:$A$951=$A141)*('Default EI Values'!$B$2:$B$951=$B141)*('Default EI Values'!$C$2:$C$951=SUBSTITUTE($C141,"*",""))*('Default EI Values'!$D$2:$D$951=E$17)*('Default EI Values'!$E$2:$E$951=E141),0),MATCH(1,('Default EI Values'!$A$2:$A$951=$A141)*('Default EI Values'!$B$2:$B$951="Any")*('Default EI Values'!$C$2:$C$951=$C141)*('Default EI Values'!$D$2:$D$951=E$17)*('Default EI Values'!$E$2:$E$951=E141),0))),0))</f>
        <v>0</v>
      </c>
      <c r="H141" s="204"/>
      <c r="I141" s="204"/>
      <c r="J141" s="140" t="str" cm="1">
        <f t="array" ref="J141">IF(LEN($B141)=0,"",INDEX(table_options[Component Options],MATCH(1,(table_options[Sector]=$A141)*(table_options[Supply]=$C141)*(table_options[Component]=J$17)*(table_options[Default?]=TRUE),0)))</f>
        <v>Recycled Water (Potable) Treatment</v>
      </c>
      <c r="K141" s="148">
        <f>IF(J141="None",0,INDEX('Default Values'!$B$72:$B$85,MATCH('Historical Mix'!J$17,'Default Values'!$A$72:$A$85,0)))</f>
        <v>0.94</v>
      </c>
      <c r="L141" s="149" cm="1">
        <f t="array" ref="L141">IF(OR(J141="None",D141=0),0,INDEX('Default EI Values'!$F$2:$F$951,_xlfn.IFNA(MATCH(1,('Default EI Values'!$A$2:$A$951=$A141)*('Default EI Values'!$B$2:$B$951=$B141)*('Default EI Values'!$C$2:$C$951=SUBSTITUTE($C141,"*",""))*('Default EI Values'!$D$2:$D$951=J$17)*('Default EI Values'!$E$2:$E$951=J141),0),MATCH(1,('Default EI Values'!$A$2:$A$951=$A141)*('Default EI Values'!$B$2:$B$951="Any")*('Default EI Values'!$C$2:$C$951=$C141)*('Default EI Values'!$D$2:$D$951=J$17)*('Default EI Values'!$E$2:$E$951=J141),0))))</f>
        <v>0</v>
      </c>
      <c r="M141" s="204"/>
      <c r="N141" s="204"/>
      <c r="O141" s="140" t="str" cm="1">
        <f t="array" ref="O141">IF(LEN($B141)=0,"",INDEX(table_options[Component Options],MATCH(1,(table_options[Sector]=$A141)*(table_options[Supply]=$C141)*(table_options[Component]=O$17)*(table_options[Default?]=TRUE),0)))</f>
        <v>Urban Potable Distribution</v>
      </c>
      <c r="P141" s="140" t="str">
        <f>IF(OR(LEN($C141)=0,O141&lt;&gt;"Urban Potable Distribution"),"",INDEX('Default Values'!$B$56:$B$65,MATCH('Historical Mix'!$B141,'Default Values'!$A$56:$A$65,0)))</f>
        <v>Flat</v>
      </c>
      <c r="Q141" s="148">
        <f>IF(P141="None",0,INDEX('Default Values'!$B$72:$B$85,MATCH('Historical Mix'!O$17,'Default Values'!$A$72:$A$85,0)))</f>
        <v>0.95</v>
      </c>
      <c r="R141" s="149" cm="1">
        <f t="array" ref="R141">IF(OR(O141="None",D141=0),0,INDEX('Default EI Values'!$F$2:$F$951,_xlfn.IFNA(MATCH(1,('Default EI Values'!$A$2:$A$951=$A141)*('Default EI Values'!$B$2:$B$951=$B141)*('Default EI Values'!$C$2:$C$951=SUBSTITUTE($C141,"*",""))*('Default EI Values'!$D$2:$D$951=O$17)*('Default EI Values'!$E$2:$E$951=O141),0),_xlfn.IFNA(MATCH(1,('Default EI Values'!$A$2:$A$951=$A141)*('Default EI Values'!$B$2:$B$951="Any")*('Default EI Values'!$C$2:$C$951=$C141)*('Default EI Values'!$D$2:$D$951=O$17)*('Default EI Values'!$E$2:$E$951=O141),0),MATCH(1,('Default EI Values'!$B$2:$B$951="Any")*('Default EI Values'!$C$2:$C$951=$C141)*('Default EI Values'!$D$2:$D$951=O$17)*('Default EI Values'!$E$2:$E$951=$O141&amp;" - "&amp;$P141),0)))))</f>
        <v>0</v>
      </c>
      <c r="S141" s="204"/>
      <c r="T141" s="204"/>
      <c r="U141" s="140" t="str" cm="1">
        <f t="array" ref="U141">IF(LEN($B141)=0,"",INDEX(table_options[Component Options],MATCH(1,(table_options[Sector]=$A141)*(table_options[Supply]=$C141)*(table_options[Component]=U$17)*(table_options[Default?]=TRUE),0)))</f>
        <v>Wastewater Collection</v>
      </c>
      <c r="V141" s="148">
        <f>IF(U141="None",0,INDEX('Default Values'!$B$72:$B$85,MATCH('Historical Mix'!U$17,'Default Values'!$A$72:$A$85,0)))</f>
        <v>0.97</v>
      </c>
      <c r="W141" s="149" cm="1">
        <f t="array" ref="W141">IF(OR(U141="None",D141=0),0,INDEX('Default EI Values'!$F$2:$F$951,_xlfn.IFNA(MATCH(1,('Default EI Values'!$A$2:$A$951=$A141)*('Default EI Values'!$B$2:$B$951=$B141)*('Default EI Values'!$C$2:$C$951=SUBSTITUTE($C141,"*",""))*('Default EI Values'!$D$2:$D$951=U$17)*('Default EI Values'!$E$2:$E$951=U141),0),MATCH(1,('Default EI Values'!$A$2:$A$951=$A141)*('Default EI Values'!$B$2:$B$951="Any")*('Default EI Values'!$C$2:$C$951=$C141)*('Default EI Values'!$D$2:$D$951=U$17)*('Default EI Values'!$E$2:$E$951=U141),0))))</f>
        <v>0</v>
      </c>
      <c r="X141" s="204"/>
      <c r="Y141" s="204"/>
      <c r="Z141" s="140" t="str" cm="1">
        <f t="array" ref="Z141">IF(LEN($B141)=0,"",INDEX(table_options[Component Options],MATCH(1,(table_options[Sector]=$A141)*(table_options[Supply]=$C141)*(table_options[Component]=Z$17)*(table_options[Default?]=TRUE),0)))</f>
        <v xml:space="preserve">Wastewater Secondary Treatment </v>
      </c>
      <c r="AA141" s="148">
        <f>IF(Z141="None",0,INDEX('Default Values'!$B$72:$B$85,MATCH('Historical Mix'!Z$17,'Default Values'!$A$72:$A$85,0)))</f>
        <v>0.97</v>
      </c>
      <c r="AB141" s="149" cm="1">
        <f t="array" ref="AB141">IF(OR(Z141="None",D141=0),0,INDEX('Default EI Values'!$F$2:$F$951,_xlfn.IFNA(MATCH(1,('Default EI Values'!$A$2:$A$951=$A141)*('Default EI Values'!$B$2:$B$951=$B141)*('Default EI Values'!$C$2:$C$951=SUBSTITUTE($C141,"*",""))*('Default EI Values'!$D$2:$D$951=Z$17)*('Default EI Values'!$E$2:$E$951=Z141),0),MATCH(1,('Default EI Values'!$A$2:$A$951=$A141)*('Default EI Values'!$B$2:$B$951="Any")*('Default EI Values'!$C$2:$C$951=$C141)*('Default EI Values'!$D$2:$D$951=Z$17)*('Default EI Values'!$E$2:$E$951=Z141),0))))</f>
        <v>0</v>
      </c>
      <c r="AC141" s="204"/>
      <c r="AD141" s="204"/>
    </row>
    <row r="142" spans="1:30" x14ac:dyDescent="0.25">
      <c r="A142" s="140" t="s">
        <v>10</v>
      </c>
      <c r="B142" s="140" t="s">
        <v>27</v>
      </c>
      <c r="C142" s="140" t="s">
        <v>36</v>
      </c>
      <c r="D142" s="147">
        <f t="shared" si="40"/>
        <v>0.62773975310080266</v>
      </c>
      <c r="E142" s="140" t="str" cm="1">
        <f t="array" ref="E142">IF(LEN($B142)=0,"",INDEX(table_options[Component Options],MATCH(1,(table_options[Sector]=$A142)*(table_options[Supply]=$C142)*(table_options[Component]=E$17)*(table_options[Default?]=TRUE),0)))</f>
        <v>Groundwater pumping</v>
      </c>
      <c r="F142" s="148">
        <f>IF(E142="None",0,INDEX('Default Values'!$B$72:$B$85,MATCH('Historical Mix'!$C142,'Default Values'!$A$72:$A$85,0)))</f>
        <v>0.59</v>
      </c>
      <c r="G142" s="149" cm="1">
        <f t="array" ref="G142">IF(OR(E142="None",D142=0),0,_xlfn.IFNA(INDEX('Default EI Values'!$F$2:$F$951,_xlfn.IFNA(MATCH(1,('Default EI Values'!$A$2:$A$951=$A142)*('Default EI Values'!$B$2:$B$951=$B142)*('Default EI Values'!$C$2:$C$951=SUBSTITUTE($C142,"*",""))*('Default EI Values'!$D$2:$D$951=E$17)*('Default EI Values'!$E$2:$E$951=E142),0),MATCH(1,('Default EI Values'!$A$2:$A$951=$A142)*('Default EI Values'!$B$2:$B$951="Any")*('Default EI Values'!$C$2:$C$951=$C142)*('Default EI Values'!$D$2:$D$951=E$17)*('Default EI Values'!$E$2:$E$951=E142),0))),0))</f>
        <v>347.129862</v>
      </c>
      <c r="H142" s="204"/>
      <c r="I142" s="204"/>
      <c r="J142" s="140" t="str" cm="1">
        <f t="array" ref="J142">IF(LEN($B142)=0,"",INDEX(table_options[Component Options],MATCH(1,(table_options[Sector]=$A142)*(table_options[Supply]=$C142)*(table_options[Component]=J$17)*(table_options[Default?]=TRUE),0)))</f>
        <v>Conventional Drinking Water Treatment</v>
      </c>
      <c r="K142" s="148">
        <f>IF(J142="None",0,INDEX('Default Values'!$B$72:$B$85,MATCH('Historical Mix'!J$17,'Default Values'!$A$72:$A$85,0)))</f>
        <v>0.94</v>
      </c>
      <c r="L142" s="149" cm="1">
        <f t="array" ref="L142">IF(OR(J142="None",D142=0),0,INDEX('Default EI Values'!$F$2:$F$951,_xlfn.IFNA(MATCH(1,('Default EI Values'!$A$2:$A$951=$A142)*('Default EI Values'!$B$2:$B$951=$B142)*('Default EI Values'!$C$2:$C$951=SUBSTITUTE($C142,"*",""))*('Default EI Values'!$D$2:$D$951=J$17)*('Default EI Values'!$E$2:$E$951=J142),0),MATCH(1,('Default EI Values'!$A$2:$A$951=$A142)*('Default EI Values'!$B$2:$B$951="Any")*('Default EI Values'!$C$2:$C$951=$C142)*('Default EI Values'!$D$2:$D$951=J$17)*('Default EI Values'!$E$2:$E$951=J142),0))))</f>
        <v>205.30303721428572</v>
      </c>
      <c r="M142" s="204"/>
      <c r="N142" s="204"/>
      <c r="O142" s="140" t="str" cm="1">
        <f t="array" ref="O142">IF(LEN($B142)=0,"",INDEX(table_options[Component Options],MATCH(1,(table_options[Sector]=$A142)*(table_options[Supply]=$C142)*(table_options[Component]=O$17)*(table_options[Default?]=TRUE),0)))</f>
        <v>Urban Potable Distribution</v>
      </c>
      <c r="P142" s="140" t="str">
        <f>IF(OR(LEN($C142)=0,O142&lt;&gt;"Urban Potable Distribution"),"",INDEX('Default Values'!$B$56:$B$65,MATCH('Historical Mix'!$B142,'Default Values'!$A$56:$A$65,0)))</f>
        <v>Flat</v>
      </c>
      <c r="Q142" s="148">
        <f>IF(P142="None",0,INDEX('Default Values'!$B$72:$B$85,MATCH('Historical Mix'!O$17,'Default Values'!$A$72:$A$85,0)))</f>
        <v>0.95</v>
      </c>
      <c r="R142" s="149" cm="1">
        <f t="array" ref="R142">IF(OR(O142="None",D142=0),0,INDEX('Default EI Values'!$F$2:$F$951,_xlfn.IFNA(MATCH(1,('Default EI Values'!$A$2:$A$951=$A142)*('Default EI Values'!$B$2:$B$951=$B142)*('Default EI Values'!$C$2:$C$951=SUBSTITUTE($C142,"*",""))*('Default EI Values'!$D$2:$D$951=O$17)*('Default EI Values'!$E$2:$E$951=O142),0),_xlfn.IFNA(MATCH(1,('Default EI Values'!$A$2:$A$951=$A142)*('Default EI Values'!$B$2:$B$951="Any")*('Default EI Values'!$C$2:$C$951=$C142)*('Default EI Values'!$D$2:$D$951=O$17)*('Default EI Values'!$E$2:$E$951=O142),0),MATCH(1,('Default EI Values'!$B$2:$B$951="Any")*('Default EI Values'!$C$2:$C$951=$C142)*('Default EI Values'!$D$2:$D$951=O$17)*('Default EI Values'!$E$2:$E$951=$O142&amp;" - "&amp;$P142),0)))))</f>
        <v>18</v>
      </c>
      <c r="S142" s="204"/>
      <c r="T142" s="204"/>
      <c r="U142" s="140" t="str" cm="1">
        <f t="array" ref="U142">IF(LEN($B142)=0,"",INDEX(table_options[Component Options],MATCH(1,(table_options[Sector]=$A142)*(table_options[Supply]=$C142)*(table_options[Component]=U$17)*(table_options[Default?]=TRUE),0)))</f>
        <v>Wastewater Collection</v>
      </c>
      <c r="V142" s="148">
        <f>IF(U142="None",0,INDEX('Default Values'!$B$72:$B$85,MATCH('Historical Mix'!U$17,'Default Values'!$A$72:$A$85,0)))</f>
        <v>0.97</v>
      </c>
      <c r="W142" s="149" cm="1">
        <f t="array" ref="W142">IF(OR(U142="None",D142=0),0,INDEX('Default EI Values'!$F$2:$F$951,_xlfn.IFNA(MATCH(1,('Default EI Values'!$A$2:$A$951=$A142)*('Default EI Values'!$B$2:$B$951=$B142)*('Default EI Values'!$C$2:$C$951=SUBSTITUTE($C142,"*",""))*('Default EI Values'!$D$2:$D$951=U$17)*('Default EI Values'!$E$2:$E$951=U142),0),MATCH(1,('Default EI Values'!$A$2:$A$951=$A142)*('Default EI Values'!$B$2:$B$951="Any")*('Default EI Values'!$C$2:$C$951=$C142)*('Default EI Values'!$D$2:$D$951=U$17)*('Default EI Values'!$E$2:$E$951=U142),0))))</f>
        <v>71.524294499999996</v>
      </c>
      <c r="X142" s="204"/>
      <c r="Y142" s="204"/>
      <c r="Z142" s="140" t="str" cm="1">
        <f t="array" ref="Z142">IF(LEN($B142)=0,"",INDEX(table_options[Component Options],MATCH(1,(table_options[Sector]=$A142)*(table_options[Supply]=$C142)*(table_options[Component]=Z$17)*(table_options[Default?]=TRUE),0)))</f>
        <v xml:space="preserve">Wastewater Secondary Treatment </v>
      </c>
      <c r="AA142" s="148">
        <f>IF(Z142="None",0,INDEX('Default Values'!$B$72:$B$85,MATCH('Historical Mix'!Z$17,'Default Values'!$A$72:$A$85,0)))</f>
        <v>0.97</v>
      </c>
      <c r="AB142" s="149" cm="1">
        <f t="array" ref="AB142">IF(OR(Z142="None",D142=0),0,INDEX('Default EI Values'!$F$2:$F$951,_xlfn.IFNA(MATCH(1,('Default EI Values'!$A$2:$A$951=$A142)*('Default EI Values'!$B$2:$B$951=$B142)*('Default EI Values'!$C$2:$C$951=SUBSTITUTE($C142,"*",""))*('Default EI Values'!$D$2:$D$951=Z$17)*('Default EI Values'!$E$2:$E$951=Z142),0),MATCH(1,('Default EI Values'!$A$2:$A$951=$A142)*('Default EI Values'!$B$2:$B$951="Any")*('Default EI Values'!$C$2:$C$951=$C142)*('Default EI Values'!$D$2:$D$951=Z$17)*('Default EI Values'!$E$2:$E$951=Z142),0))))</f>
        <v>654.12260742857143</v>
      </c>
      <c r="AC142" s="204"/>
      <c r="AD142" s="204"/>
    </row>
    <row r="143" spans="1:30" x14ac:dyDescent="0.25">
      <c r="A143" s="140" t="s">
        <v>10</v>
      </c>
      <c r="B143" s="140" t="s">
        <v>27</v>
      </c>
      <c r="C143" s="140" t="s">
        <v>189</v>
      </c>
      <c r="D143" s="147">
        <f t="shared" si="40"/>
        <v>0.16944840871927802</v>
      </c>
      <c r="E143" s="140" t="str" cm="1">
        <f t="array" ref="E143">IF(LEN($B143)=0,"",INDEX(table_options[Component Options],MATCH(1,(table_options[Sector]=$A143)*(table_options[Supply]=$C143)*(table_options[Component]=E$17)*(table_options[Default?]=TRUE),0)))</f>
        <v>Local Surface Water</v>
      </c>
      <c r="F143" s="148">
        <f>IF(E143="None",0,INDEX('Default Values'!$B$72:$B$85,MATCH('Historical Mix'!$C143,'Default Values'!$A$72:$A$85,0)))</f>
        <v>0.27</v>
      </c>
      <c r="G143" s="149" cm="1">
        <f t="array" ref="G143">IF(OR(E143="None",D143=0),0,_xlfn.IFNA(INDEX('Default EI Values'!$F$2:$F$951,_xlfn.IFNA(MATCH(1,('Default EI Values'!$A$2:$A$951=$A143)*('Default EI Values'!$B$2:$B$951=$B143)*('Default EI Values'!$C$2:$C$951=SUBSTITUTE($C143,"*",""))*('Default EI Values'!$D$2:$D$951=E$17)*('Default EI Values'!$E$2:$E$951=E143),0),MATCH(1,('Default EI Values'!$A$2:$A$951=$A143)*('Default EI Values'!$B$2:$B$951="Any")*('Default EI Values'!$C$2:$C$951=$C143)*('Default EI Values'!$D$2:$D$951=E$17)*('Default EI Values'!$E$2:$E$951=E143),0))),0))</f>
        <v>88.91037350000002</v>
      </c>
      <c r="H143" s="204"/>
      <c r="I143" s="204"/>
      <c r="J143" s="140" t="str" cm="1">
        <f t="array" ref="J143">IF(LEN($B143)=0,"",INDEX(table_options[Component Options],MATCH(1,(table_options[Sector]=$A143)*(table_options[Supply]=$C143)*(table_options[Component]=J$17)*(table_options[Default?]=TRUE),0)))</f>
        <v>Conventional Drinking Water Treatment</v>
      </c>
      <c r="K143" s="148">
        <f>IF(J143="None",0,INDEX('Default Values'!$B$72:$B$85,MATCH('Historical Mix'!J$17,'Default Values'!$A$72:$A$85,0)))</f>
        <v>0.94</v>
      </c>
      <c r="L143" s="149" cm="1">
        <f t="array" ref="L143">IF(OR(J143="None",D143=0),0,INDEX('Default EI Values'!$F$2:$F$951,_xlfn.IFNA(MATCH(1,('Default EI Values'!$A$2:$A$951=$A143)*('Default EI Values'!$B$2:$B$951=$B143)*('Default EI Values'!$C$2:$C$951=SUBSTITUTE($C143,"*",""))*('Default EI Values'!$D$2:$D$951=J$17)*('Default EI Values'!$E$2:$E$951=J143),0),MATCH(1,('Default EI Values'!$A$2:$A$951=$A143)*('Default EI Values'!$B$2:$B$951="Any")*('Default EI Values'!$C$2:$C$951=$C143)*('Default EI Values'!$D$2:$D$951=J$17)*('Default EI Values'!$E$2:$E$951=J143),0))))</f>
        <v>205.30303721428572</v>
      </c>
      <c r="M143" s="204"/>
      <c r="N143" s="204"/>
      <c r="O143" s="140" t="str" cm="1">
        <f t="array" ref="O143">IF(LEN($B143)=0,"",INDEX(table_options[Component Options],MATCH(1,(table_options[Sector]=$A143)*(table_options[Supply]=$C143)*(table_options[Component]=O$17)*(table_options[Default?]=TRUE),0)))</f>
        <v>Urban Potable Distribution</v>
      </c>
      <c r="P143" s="140" t="str">
        <f>IF(OR(LEN($C143)=0,O143&lt;&gt;"Urban Potable Distribution"),"",INDEX('Default Values'!$B$56:$B$65,MATCH('Historical Mix'!$B143,'Default Values'!$A$56:$A$65,0)))</f>
        <v>Flat</v>
      </c>
      <c r="Q143" s="148">
        <f>IF(P143="None",0,INDEX('Default Values'!$B$72:$B$85,MATCH('Historical Mix'!O$17,'Default Values'!$A$72:$A$85,0)))</f>
        <v>0.95</v>
      </c>
      <c r="R143" s="149" cm="1">
        <f t="array" ref="R143">IF(OR(O143="None",D143=0),0,INDEX('Default EI Values'!$F$2:$F$951,_xlfn.IFNA(MATCH(1,('Default EI Values'!$A$2:$A$951=$A143)*('Default EI Values'!$B$2:$B$951=$B143)*('Default EI Values'!$C$2:$C$951=SUBSTITUTE($C143,"*",""))*('Default EI Values'!$D$2:$D$951=O$17)*('Default EI Values'!$E$2:$E$951=O143),0),_xlfn.IFNA(MATCH(1,('Default EI Values'!$A$2:$A$951=$A143)*('Default EI Values'!$B$2:$B$951="Any")*('Default EI Values'!$C$2:$C$951=$C143)*('Default EI Values'!$D$2:$D$951=O$17)*('Default EI Values'!$E$2:$E$951=O143),0),MATCH(1,('Default EI Values'!$B$2:$B$951="Any")*('Default EI Values'!$C$2:$C$951=$C143)*('Default EI Values'!$D$2:$D$951=O$17)*('Default EI Values'!$E$2:$E$951=$O143&amp;" - "&amp;$P143),0)))))</f>
        <v>18</v>
      </c>
      <c r="S143" s="204"/>
      <c r="T143" s="204"/>
      <c r="U143" s="140" t="str" cm="1">
        <f t="array" ref="U143">IF(LEN($B143)=0,"",INDEX(table_options[Component Options],MATCH(1,(table_options[Sector]=$A143)*(table_options[Supply]=$C143)*(table_options[Component]=U$17)*(table_options[Default?]=TRUE),0)))</f>
        <v>Wastewater Collection</v>
      </c>
      <c r="V143" s="148">
        <f>IF(U143="None",0,INDEX('Default Values'!$B$72:$B$85,MATCH('Historical Mix'!U$17,'Default Values'!$A$72:$A$85,0)))</f>
        <v>0.97</v>
      </c>
      <c r="W143" s="149" cm="1">
        <f t="array" ref="W143">IF(OR(U143="None",D143=0),0,INDEX('Default EI Values'!$F$2:$F$951,_xlfn.IFNA(MATCH(1,('Default EI Values'!$A$2:$A$951=$A143)*('Default EI Values'!$B$2:$B$951=$B143)*('Default EI Values'!$C$2:$C$951=SUBSTITUTE($C143,"*",""))*('Default EI Values'!$D$2:$D$951=U$17)*('Default EI Values'!$E$2:$E$951=U143),0),MATCH(1,('Default EI Values'!$A$2:$A$951=$A143)*('Default EI Values'!$B$2:$B$951="Any")*('Default EI Values'!$C$2:$C$951=$C143)*('Default EI Values'!$D$2:$D$951=U$17)*('Default EI Values'!$E$2:$E$951=U143),0))))</f>
        <v>71.524294499999996</v>
      </c>
      <c r="X143" s="204"/>
      <c r="Y143" s="204"/>
      <c r="Z143" s="140" t="str" cm="1">
        <f t="array" ref="Z143">IF(LEN($B143)=0,"",INDEX(table_options[Component Options],MATCH(1,(table_options[Sector]=$A143)*(table_options[Supply]=$C143)*(table_options[Component]=Z$17)*(table_options[Default?]=TRUE),0)))</f>
        <v xml:space="preserve">Wastewater Secondary Treatment </v>
      </c>
      <c r="AA143" s="148">
        <f>IF(Z143="None",0,INDEX('Default Values'!$B$72:$B$85,MATCH('Historical Mix'!Z$17,'Default Values'!$A$72:$A$85,0)))</f>
        <v>0.97</v>
      </c>
      <c r="AB143" s="149" cm="1">
        <f t="array" ref="AB143">IF(OR(Z143="None",D143=0),0,INDEX('Default EI Values'!$F$2:$F$951,_xlfn.IFNA(MATCH(1,('Default EI Values'!$A$2:$A$951=$A143)*('Default EI Values'!$B$2:$B$951=$B143)*('Default EI Values'!$C$2:$C$951=SUBSTITUTE($C143,"*",""))*('Default EI Values'!$D$2:$D$951=Z$17)*('Default EI Values'!$E$2:$E$951=Z143),0),MATCH(1,('Default EI Values'!$A$2:$A$951=$A143)*('Default EI Values'!$B$2:$B$951="Any")*('Default EI Values'!$C$2:$C$951=$C143)*('Default EI Values'!$D$2:$D$951=Z$17)*('Default EI Values'!$E$2:$E$951=Z143),0))))</f>
        <v>654.12260742857143</v>
      </c>
      <c r="AC143" s="204"/>
      <c r="AD143" s="204"/>
    </row>
    <row r="144" spans="1:30" x14ac:dyDescent="0.25">
      <c r="A144" s="140" t="s">
        <v>10</v>
      </c>
      <c r="B144" s="140" t="s">
        <v>27</v>
      </c>
      <c r="C144" s="140" t="s">
        <v>188</v>
      </c>
      <c r="D144" s="147">
        <f t="shared" si="40"/>
        <v>0</v>
      </c>
      <c r="E144" s="140" t="str" cm="1">
        <f t="array" ref="E144">IF(LEN($B144)=0,"",INDEX(table_options[Component Options],MATCH(1,(table_options[Sector]=$A144)*(table_options[Supply]=$C144)*(table_options[Component]=E$17)*(table_options[Default?]=TRUE),0)))</f>
        <v>Local Imported Deliveries</v>
      </c>
      <c r="F144" s="148">
        <f>IF(E144="None",0,INDEX('Default Values'!$B$72:$B$85,MATCH('Historical Mix'!$C144,'Default Values'!$A$72:$A$85,0)))</f>
        <v>0.27</v>
      </c>
      <c r="G144" s="149" cm="1">
        <f t="array" ref="G144">IF(OR(E144="None",D144=0),0,_xlfn.IFNA(INDEX('Default EI Values'!$F$2:$F$951,_xlfn.IFNA(MATCH(1,('Default EI Values'!$A$2:$A$951=$A144)*('Default EI Values'!$B$2:$B$951=$B144)*('Default EI Values'!$C$2:$C$951=SUBSTITUTE($C144,"*",""))*('Default EI Values'!$D$2:$D$951=E$17)*('Default EI Values'!$E$2:$E$951=E144),0),MATCH(1,('Default EI Values'!$A$2:$A$951=$A144)*('Default EI Values'!$B$2:$B$951="Any")*('Default EI Values'!$C$2:$C$951=$C144)*('Default EI Values'!$D$2:$D$951=E$17)*('Default EI Values'!$E$2:$E$951=E144),0))),0))</f>
        <v>0</v>
      </c>
      <c r="H144" s="204"/>
      <c r="I144" s="204"/>
      <c r="J144" s="140" t="str" cm="1">
        <f t="array" ref="J144">IF(LEN($B144)=0,"",INDEX(table_options[Component Options],MATCH(1,(table_options[Sector]=$A144)*(table_options[Supply]=$C144)*(table_options[Component]=J$17)*(table_options[Default?]=TRUE),0)))</f>
        <v>Conventional Drinking Water Treatment</v>
      </c>
      <c r="K144" s="148">
        <f>IF(J144="None",0,INDEX('Default Values'!$B$72:$B$85,MATCH('Historical Mix'!J$17,'Default Values'!$A$72:$A$85,0)))</f>
        <v>0.94</v>
      </c>
      <c r="L144" s="149" cm="1">
        <f t="array" ref="L144">IF(OR(J144="None",D144=0),0,INDEX('Default EI Values'!$F$2:$F$951,_xlfn.IFNA(MATCH(1,('Default EI Values'!$A$2:$A$951=$A144)*('Default EI Values'!$B$2:$B$951=$B144)*('Default EI Values'!$C$2:$C$951=SUBSTITUTE($C144,"*",""))*('Default EI Values'!$D$2:$D$951=J$17)*('Default EI Values'!$E$2:$E$951=J144),0),MATCH(1,('Default EI Values'!$A$2:$A$951=$A144)*('Default EI Values'!$B$2:$B$951="Any")*('Default EI Values'!$C$2:$C$951=$C144)*('Default EI Values'!$D$2:$D$951=J$17)*('Default EI Values'!$E$2:$E$951=J144),0))))</f>
        <v>0</v>
      </c>
      <c r="M144" s="204"/>
      <c r="N144" s="204"/>
      <c r="O144" s="140" t="str" cm="1">
        <f t="array" ref="O144">IF(LEN($B144)=0,"",INDEX(table_options[Component Options],MATCH(1,(table_options[Sector]=$A144)*(table_options[Supply]=$C144)*(table_options[Component]=O$17)*(table_options[Default?]=TRUE),0)))</f>
        <v>Urban Potable Distribution</v>
      </c>
      <c r="P144" s="140" t="str">
        <f>IF(OR(LEN($C144)=0,O144&lt;&gt;"Urban Potable Distribution"),"",INDEX('Default Values'!$B$56:$B$65,MATCH('Historical Mix'!$B144,'Default Values'!$A$56:$A$65,0)))</f>
        <v>Flat</v>
      </c>
      <c r="Q144" s="148">
        <f>IF(P144="None",0,INDEX('Default Values'!$B$72:$B$85,MATCH('Historical Mix'!O$17,'Default Values'!$A$72:$A$85,0)))</f>
        <v>0.95</v>
      </c>
      <c r="R144" s="149" cm="1">
        <f t="array" ref="R144">IF(OR(O144="None",D144=0),0,INDEX('Default EI Values'!$F$2:$F$951,_xlfn.IFNA(MATCH(1,('Default EI Values'!$A$2:$A$951=$A144)*('Default EI Values'!$B$2:$B$951=$B144)*('Default EI Values'!$C$2:$C$951=SUBSTITUTE($C144,"*",""))*('Default EI Values'!$D$2:$D$951=O$17)*('Default EI Values'!$E$2:$E$951=O144),0),_xlfn.IFNA(MATCH(1,('Default EI Values'!$A$2:$A$951=$A144)*('Default EI Values'!$B$2:$B$951="Any")*('Default EI Values'!$C$2:$C$951=$C144)*('Default EI Values'!$D$2:$D$951=O$17)*('Default EI Values'!$E$2:$E$951=O144),0),MATCH(1,('Default EI Values'!$B$2:$B$951="Any")*('Default EI Values'!$C$2:$C$951=$C144)*('Default EI Values'!$D$2:$D$951=O$17)*('Default EI Values'!$E$2:$E$951=$O144&amp;" - "&amp;$P144),0)))))</f>
        <v>0</v>
      </c>
      <c r="S144" s="204"/>
      <c r="T144" s="204"/>
      <c r="U144" s="140" t="str" cm="1">
        <f t="array" ref="U144">IF(LEN($B144)=0,"",INDEX(table_options[Component Options],MATCH(1,(table_options[Sector]=$A144)*(table_options[Supply]=$C144)*(table_options[Component]=U$17)*(table_options[Default?]=TRUE),0)))</f>
        <v>Wastewater Collection</v>
      </c>
      <c r="V144" s="148">
        <f>IF(U144="None",0,INDEX('Default Values'!$B$72:$B$85,MATCH('Historical Mix'!U$17,'Default Values'!$A$72:$A$85,0)))</f>
        <v>0.97</v>
      </c>
      <c r="W144" s="149" cm="1">
        <f t="array" ref="W144">IF(OR(U144="None",D144=0),0,INDEX('Default EI Values'!$F$2:$F$951,_xlfn.IFNA(MATCH(1,('Default EI Values'!$A$2:$A$951=$A144)*('Default EI Values'!$B$2:$B$951=$B144)*('Default EI Values'!$C$2:$C$951=SUBSTITUTE($C144,"*",""))*('Default EI Values'!$D$2:$D$951=U$17)*('Default EI Values'!$E$2:$E$951=U144),0),MATCH(1,('Default EI Values'!$A$2:$A$951=$A144)*('Default EI Values'!$B$2:$B$951="Any")*('Default EI Values'!$C$2:$C$951=$C144)*('Default EI Values'!$D$2:$D$951=U$17)*('Default EI Values'!$E$2:$E$951=U144),0))))</f>
        <v>0</v>
      </c>
      <c r="X144" s="204"/>
      <c r="Y144" s="204"/>
      <c r="Z144" s="140" t="str" cm="1">
        <f t="array" ref="Z144">IF(LEN($B144)=0,"",INDEX(table_options[Component Options],MATCH(1,(table_options[Sector]=$A144)*(table_options[Supply]=$C144)*(table_options[Component]=Z$17)*(table_options[Default?]=TRUE),0)))</f>
        <v xml:space="preserve">Wastewater Secondary Treatment </v>
      </c>
      <c r="AA144" s="148">
        <f>IF(Z144="None",0,INDEX('Default Values'!$B$72:$B$85,MATCH('Historical Mix'!Z$17,'Default Values'!$A$72:$A$85,0)))</f>
        <v>0.97</v>
      </c>
      <c r="AB144" s="149" cm="1">
        <f t="array" ref="AB144">IF(OR(Z144="None",D144=0),0,INDEX('Default EI Values'!$F$2:$F$951,_xlfn.IFNA(MATCH(1,('Default EI Values'!$A$2:$A$951=$A144)*('Default EI Values'!$B$2:$B$951=$B144)*('Default EI Values'!$C$2:$C$951=SUBSTITUTE($C144,"*",""))*('Default EI Values'!$D$2:$D$951=Z$17)*('Default EI Values'!$E$2:$E$951=Z144),0),MATCH(1,('Default EI Values'!$A$2:$A$951=$A144)*('Default EI Values'!$B$2:$B$951="Any")*('Default EI Values'!$C$2:$C$951=$C144)*('Default EI Values'!$D$2:$D$951=Z$17)*('Default EI Values'!$E$2:$E$951=Z144),0))))</f>
        <v>0</v>
      </c>
      <c r="AC144" s="204"/>
      <c r="AD144" s="204"/>
    </row>
    <row r="145" spans="1:30" x14ac:dyDescent="0.25">
      <c r="A145" s="140" t="s">
        <v>10</v>
      </c>
      <c r="B145" s="140" t="s">
        <v>27</v>
      </c>
      <c r="C145" s="140" t="s">
        <v>19</v>
      </c>
      <c r="D145" s="147">
        <f t="shared" si="40"/>
        <v>0</v>
      </c>
      <c r="E145" s="140" t="str" cm="1">
        <f t="array" ref="E145">IF(LEN($B145)=0,"",INDEX(table_options[Component Options],MATCH(1,(table_options[Sector]=$A145)*(table_options[Supply]=$C145)*(table_options[Component]=E$17)*(table_options[Default?]=TRUE),0)))</f>
        <v>Colorado River Conveyance</v>
      </c>
      <c r="F145" s="148">
        <f>IF(E145="None",0,INDEX('Default Values'!$B$72:$B$85,MATCH('Historical Mix'!$C145,'Default Values'!$A$72:$A$85,0)))</f>
        <v>0</v>
      </c>
      <c r="G145" s="149" cm="1">
        <f t="array" ref="G145">IF(OR(E145="None",D145=0),0,_xlfn.IFNA(INDEX('Default EI Values'!$F$2:$F$951,_xlfn.IFNA(MATCH(1,('Default EI Values'!$A$2:$A$951=$A145)*('Default EI Values'!$B$2:$B$951=$B145)*('Default EI Values'!$C$2:$C$951=SUBSTITUTE($C145,"*",""))*('Default EI Values'!$D$2:$D$951=E$17)*('Default EI Values'!$E$2:$E$951=E145),0),MATCH(1,('Default EI Values'!$A$2:$A$951=$A145)*('Default EI Values'!$B$2:$B$951="Any")*('Default EI Values'!$C$2:$C$951=$C145)*('Default EI Values'!$D$2:$D$951=E$17)*('Default EI Values'!$E$2:$E$951=E145),0))),0))</f>
        <v>0</v>
      </c>
      <c r="H145" s="204"/>
      <c r="I145" s="204"/>
      <c r="J145" s="140" t="str" cm="1">
        <f t="array" ref="J145">IF(LEN($B145)=0,"",INDEX(table_options[Component Options],MATCH(1,(table_options[Sector]=$A145)*(table_options[Supply]=$C145)*(table_options[Component]=J$17)*(table_options[Default?]=TRUE),0)))</f>
        <v>Conventional Drinking Water Treatment</v>
      </c>
      <c r="K145" s="148">
        <f>IF(J145="None",0,INDEX('Default Values'!$B$72:$B$85,MATCH('Historical Mix'!J$17,'Default Values'!$A$72:$A$85,0)))</f>
        <v>0.94</v>
      </c>
      <c r="L145" s="149" cm="1">
        <f t="array" ref="L145">IF(OR(J145="None",D145=0),0,INDEX('Default EI Values'!$F$2:$F$951,_xlfn.IFNA(MATCH(1,('Default EI Values'!$A$2:$A$951=$A145)*('Default EI Values'!$B$2:$B$951=$B145)*('Default EI Values'!$C$2:$C$951=SUBSTITUTE($C145,"*",""))*('Default EI Values'!$D$2:$D$951=J$17)*('Default EI Values'!$E$2:$E$951=J145),0),MATCH(1,('Default EI Values'!$A$2:$A$951=$A145)*('Default EI Values'!$B$2:$B$951="Any")*('Default EI Values'!$C$2:$C$951=$C145)*('Default EI Values'!$D$2:$D$951=J$17)*('Default EI Values'!$E$2:$E$951=J145),0))))</f>
        <v>0</v>
      </c>
      <c r="M145" s="204"/>
      <c r="N145" s="204"/>
      <c r="O145" s="140" t="str" cm="1">
        <f t="array" ref="O145">IF(LEN($B145)=0,"",INDEX(table_options[Component Options],MATCH(1,(table_options[Sector]=$A145)*(table_options[Supply]=$C145)*(table_options[Component]=O$17)*(table_options[Default?]=TRUE),0)))</f>
        <v>Urban Potable Distribution</v>
      </c>
      <c r="P145" s="140" t="str">
        <f>IF(OR(LEN($C145)=0,O145&lt;&gt;"Urban Potable Distribution"),"",INDEX('Default Values'!$B$56:$B$65,MATCH('Historical Mix'!$B145,'Default Values'!$A$56:$A$65,0)))</f>
        <v>Flat</v>
      </c>
      <c r="Q145" s="148">
        <f>IF(P145="None",0,INDEX('Default Values'!$B$72:$B$85,MATCH('Historical Mix'!O$17,'Default Values'!$A$72:$A$85,0)))</f>
        <v>0.95</v>
      </c>
      <c r="R145" s="149" cm="1">
        <f t="array" ref="R145">IF(OR(O145="None",D145=0),0,INDEX('Default EI Values'!$F$2:$F$951,_xlfn.IFNA(MATCH(1,('Default EI Values'!$A$2:$A$951=$A145)*('Default EI Values'!$B$2:$B$951=$B145)*('Default EI Values'!$C$2:$C$951=SUBSTITUTE($C145,"*",""))*('Default EI Values'!$D$2:$D$951=O$17)*('Default EI Values'!$E$2:$E$951=O145),0),_xlfn.IFNA(MATCH(1,('Default EI Values'!$A$2:$A$951=$A145)*('Default EI Values'!$B$2:$B$951="Any")*('Default EI Values'!$C$2:$C$951=$C145)*('Default EI Values'!$D$2:$D$951=O$17)*('Default EI Values'!$E$2:$E$951=O145),0),MATCH(1,('Default EI Values'!$B$2:$B$951="Any")*('Default EI Values'!$C$2:$C$951=$C145)*('Default EI Values'!$D$2:$D$951=O$17)*('Default EI Values'!$E$2:$E$951=$O145&amp;" - "&amp;$P145),0)))))</f>
        <v>0</v>
      </c>
      <c r="S145" s="204"/>
      <c r="T145" s="204"/>
      <c r="U145" s="140" t="str" cm="1">
        <f t="array" ref="U145">IF(LEN($B145)=0,"",INDEX(table_options[Component Options],MATCH(1,(table_options[Sector]=$A145)*(table_options[Supply]=$C145)*(table_options[Component]=U$17)*(table_options[Default?]=TRUE),0)))</f>
        <v>Wastewater Collection</v>
      </c>
      <c r="V145" s="148">
        <f>IF(U145="None",0,INDEX('Default Values'!$B$72:$B$85,MATCH('Historical Mix'!U$17,'Default Values'!$A$72:$A$85,0)))</f>
        <v>0.97</v>
      </c>
      <c r="W145" s="149" cm="1">
        <f t="array" ref="W145">IF(OR(U145="None",D145=0),0,INDEX('Default EI Values'!$F$2:$F$951,_xlfn.IFNA(MATCH(1,('Default EI Values'!$A$2:$A$951=$A145)*('Default EI Values'!$B$2:$B$951=$B145)*('Default EI Values'!$C$2:$C$951=SUBSTITUTE($C145,"*",""))*('Default EI Values'!$D$2:$D$951=U$17)*('Default EI Values'!$E$2:$E$951=U145),0),MATCH(1,('Default EI Values'!$A$2:$A$951=$A145)*('Default EI Values'!$B$2:$B$951="Any")*('Default EI Values'!$C$2:$C$951=$C145)*('Default EI Values'!$D$2:$D$951=U$17)*('Default EI Values'!$E$2:$E$951=U145),0))))</f>
        <v>0</v>
      </c>
      <c r="X145" s="204"/>
      <c r="Y145" s="204"/>
      <c r="Z145" s="140" t="str" cm="1">
        <f t="array" ref="Z145">IF(LEN($B145)=0,"",INDEX(table_options[Component Options],MATCH(1,(table_options[Sector]=$A145)*(table_options[Supply]=$C145)*(table_options[Component]=Z$17)*(table_options[Default?]=TRUE),0)))</f>
        <v xml:space="preserve">Wastewater Secondary Treatment </v>
      </c>
      <c r="AA145" s="148">
        <f>IF(Z145="None",0,INDEX('Default Values'!$B$72:$B$85,MATCH('Historical Mix'!Z$17,'Default Values'!$A$72:$A$85,0)))</f>
        <v>0.97</v>
      </c>
      <c r="AB145" s="149" cm="1">
        <f t="array" ref="AB145">IF(OR(Z145="None",D145=0),0,INDEX('Default EI Values'!$F$2:$F$951,_xlfn.IFNA(MATCH(1,('Default EI Values'!$A$2:$A$951=$A145)*('Default EI Values'!$B$2:$B$951=$B145)*('Default EI Values'!$C$2:$C$951=SUBSTITUTE($C145,"*",""))*('Default EI Values'!$D$2:$D$951=Z$17)*('Default EI Values'!$E$2:$E$951=Z145),0),MATCH(1,('Default EI Values'!$A$2:$A$951=$A145)*('Default EI Values'!$B$2:$B$951="Any")*('Default EI Values'!$C$2:$C$951=$C145)*('Default EI Values'!$D$2:$D$951=Z$17)*('Default EI Values'!$E$2:$E$951=Z145),0))))</f>
        <v>0</v>
      </c>
      <c r="AC145" s="204"/>
      <c r="AD145" s="204"/>
    </row>
    <row r="146" spans="1:30" x14ac:dyDescent="0.25">
      <c r="A146" s="140" t="s">
        <v>10</v>
      </c>
      <c r="B146" s="140" t="s">
        <v>27</v>
      </c>
      <c r="C146" s="140" t="s">
        <v>191</v>
      </c>
      <c r="D146" s="147">
        <f t="shared" si="40"/>
        <v>0.12864887805243383</v>
      </c>
      <c r="E146" s="140" t="str" cm="1">
        <f t="array" ref="E146">IF(LEN($B146)=0,"",INDEX(table_options[Component Options],MATCH(1,(table_options[Sector]=$A146)*(table_options[Supply]=$C146)*(table_options[Component]=E$17)*(table_options[Default?]=TRUE),0)))</f>
        <v>Central Valley Project Conveyance</v>
      </c>
      <c r="F146" s="148">
        <f>IF(E146="None",0,INDEX('Default Values'!$B$72:$B$85,MATCH('Historical Mix'!$C146,'Default Values'!$A$72:$A$85,0)))</f>
        <v>0</v>
      </c>
      <c r="G146" s="149" cm="1">
        <f t="array" ref="G146">IF(OR(E146="None",D146=0),0,_xlfn.IFNA(INDEX('Default EI Values'!$F$2:$F$951,_xlfn.IFNA(MATCH(1,('Default EI Values'!$A$2:$A$951=$A146)*('Default EI Values'!$B$2:$B$951=$B146)*('Default EI Values'!$C$2:$C$951=SUBSTITUTE($C146,"*",""))*('Default EI Values'!$D$2:$D$951=E$17)*('Default EI Values'!$E$2:$E$951=E146),0),MATCH(1,('Default EI Values'!$A$2:$A$951=$A146)*('Default EI Values'!$B$2:$B$951="Any")*('Default EI Values'!$C$2:$C$951=$C146)*('Default EI Values'!$D$2:$D$951=E$17)*('Default EI Values'!$E$2:$E$951=E146),0))),0))</f>
        <v>240.96575000000001</v>
      </c>
      <c r="H146" s="204"/>
      <c r="I146" s="204"/>
      <c r="J146" s="140" t="str" cm="1">
        <f t="array" ref="J146">IF(LEN($B146)=0,"",INDEX(table_options[Component Options],MATCH(1,(table_options[Sector]=$A146)*(table_options[Supply]=$C146)*(table_options[Component]=J$17)*(table_options[Default?]=TRUE),0)))</f>
        <v>Conventional Drinking Water Treatment</v>
      </c>
      <c r="K146" s="148">
        <f>IF(J146="None",0,INDEX('Default Values'!$B$72:$B$85,MATCH('Historical Mix'!J$17,'Default Values'!$A$72:$A$85,0)))</f>
        <v>0.94</v>
      </c>
      <c r="L146" s="149" cm="1">
        <f t="array" ref="L146">IF(OR(J146="None",D146=0),0,INDEX('Default EI Values'!$F$2:$F$951,_xlfn.IFNA(MATCH(1,('Default EI Values'!$A$2:$A$951=$A146)*('Default EI Values'!$B$2:$B$951=$B146)*('Default EI Values'!$C$2:$C$951=SUBSTITUTE($C146,"*",""))*('Default EI Values'!$D$2:$D$951=J$17)*('Default EI Values'!$E$2:$E$951=J146),0),MATCH(1,('Default EI Values'!$A$2:$A$951=$A146)*('Default EI Values'!$B$2:$B$951="Any")*('Default EI Values'!$C$2:$C$951=$C146)*('Default EI Values'!$D$2:$D$951=J$17)*('Default EI Values'!$E$2:$E$951=J146),0))))</f>
        <v>205.30303721428572</v>
      </c>
      <c r="M146" s="204"/>
      <c r="N146" s="204"/>
      <c r="O146" s="140" t="str" cm="1">
        <f t="array" ref="O146">IF(LEN($B146)=0,"",INDEX(table_options[Component Options],MATCH(1,(table_options[Sector]=$A146)*(table_options[Supply]=$C146)*(table_options[Component]=O$17)*(table_options[Default?]=TRUE),0)))</f>
        <v>Urban Potable Distribution</v>
      </c>
      <c r="P146" s="140" t="str">
        <f>IF(OR(LEN($C146)=0,O146&lt;&gt;"Urban Potable Distribution"),"",INDEX('Default Values'!$B$56:$B$65,MATCH('Historical Mix'!$B146,'Default Values'!$A$56:$A$65,0)))</f>
        <v>Flat</v>
      </c>
      <c r="Q146" s="148">
        <f>IF(P146="None",0,INDEX('Default Values'!$B$72:$B$85,MATCH('Historical Mix'!O$17,'Default Values'!$A$72:$A$85,0)))</f>
        <v>0.95</v>
      </c>
      <c r="R146" s="149" cm="1">
        <f t="array" ref="R146">IF(OR(O146="None",D146=0),0,INDEX('Default EI Values'!$F$2:$F$951,_xlfn.IFNA(MATCH(1,('Default EI Values'!$A$2:$A$951=$A146)*('Default EI Values'!$B$2:$B$951=$B146)*('Default EI Values'!$C$2:$C$951=SUBSTITUTE($C146,"*",""))*('Default EI Values'!$D$2:$D$951=O$17)*('Default EI Values'!$E$2:$E$951=O146),0),_xlfn.IFNA(MATCH(1,('Default EI Values'!$A$2:$A$951=$A146)*('Default EI Values'!$B$2:$B$951="Any")*('Default EI Values'!$C$2:$C$951=$C146)*('Default EI Values'!$D$2:$D$951=O$17)*('Default EI Values'!$E$2:$E$951=O146),0),MATCH(1,('Default EI Values'!$B$2:$B$951="Any")*('Default EI Values'!$C$2:$C$951=$C146)*('Default EI Values'!$D$2:$D$951=O$17)*('Default EI Values'!$E$2:$E$951=$O146&amp;" - "&amp;$P146),0)))))</f>
        <v>18</v>
      </c>
      <c r="S146" s="204"/>
      <c r="T146" s="204"/>
      <c r="U146" s="140" t="str" cm="1">
        <f t="array" ref="U146">IF(LEN($B146)=0,"",INDEX(table_options[Component Options],MATCH(1,(table_options[Sector]=$A146)*(table_options[Supply]=$C146)*(table_options[Component]=U$17)*(table_options[Default?]=TRUE),0)))</f>
        <v>Wastewater Collection</v>
      </c>
      <c r="V146" s="148">
        <f>IF(U146="None",0,INDEX('Default Values'!$B$72:$B$85,MATCH('Historical Mix'!U$17,'Default Values'!$A$72:$A$85,0)))</f>
        <v>0.97</v>
      </c>
      <c r="W146" s="149" cm="1">
        <f t="array" ref="W146">IF(OR(U146="None",D146=0),0,INDEX('Default EI Values'!$F$2:$F$951,_xlfn.IFNA(MATCH(1,('Default EI Values'!$A$2:$A$951=$A146)*('Default EI Values'!$B$2:$B$951=$B146)*('Default EI Values'!$C$2:$C$951=SUBSTITUTE($C146,"*",""))*('Default EI Values'!$D$2:$D$951=U$17)*('Default EI Values'!$E$2:$E$951=U146),0),MATCH(1,('Default EI Values'!$A$2:$A$951=$A146)*('Default EI Values'!$B$2:$B$951="Any")*('Default EI Values'!$C$2:$C$951=$C146)*('Default EI Values'!$D$2:$D$951=U$17)*('Default EI Values'!$E$2:$E$951=U146),0))))</f>
        <v>71.524294499999996</v>
      </c>
      <c r="X146" s="204"/>
      <c r="Y146" s="204"/>
      <c r="Z146" s="140" t="str" cm="1">
        <f t="array" ref="Z146">IF(LEN($B146)=0,"",INDEX(table_options[Component Options],MATCH(1,(table_options[Sector]=$A146)*(table_options[Supply]=$C146)*(table_options[Component]=Z$17)*(table_options[Default?]=TRUE),0)))</f>
        <v xml:space="preserve">Wastewater Secondary Treatment </v>
      </c>
      <c r="AA146" s="148">
        <f>IF(Z146="None",0,INDEX('Default Values'!$B$72:$B$85,MATCH('Historical Mix'!Z$17,'Default Values'!$A$72:$A$85,0)))</f>
        <v>0.97</v>
      </c>
      <c r="AB146" s="149" cm="1">
        <f t="array" ref="AB146">IF(OR(Z146="None",D146=0),0,INDEX('Default EI Values'!$F$2:$F$951,_xlfn.IFNA(MATCH(1,('Default EI Values'!$A$2:$A$951=$A146)*('Default EI Values'!$B$2:$B$951=$B146)*('Default EI Values'!$C$2:$C$951=SUBSTITUTE($C146,"*",""))*('Default EI Values'!$D$2:$D$951=Z$17)*('Default EI Values'!$E$2:$E$951=Z146),0),MATCH(1,('Default EI Values'!$A$2:$A$951=$A146)*('Default EI Values'!$B$2:$B$951="Any")*('Default EI Values'!$C$2:$C$951=$C146)*('Default EI Values'!$D$2:$D$951=Z$17)*('Default EI Values'!$E$2:$E$951=Z146),0))))</f>
        <v>654.12260742857143</v>
      </c>
      <c r="AC146" s="204"/>
      <c r="AD146" s="204"/>
    </row>
    <row r="147" spans="1:30" x14ac:dyDescent="0.25">
      <c r="A147" s="140" t="s">
        <v>10</v>
      </c>
      <c r="B147" s="140" t="s">
        <v>27</v>
      </c>
      <c r="C147" s="140" t="s">
        <v>190</v>
      </c>
      <c r="D147" s="147">
        <f t="shared" si="40"/>
        <v>7.4162960127485536E-2</v>
      </c>
      <c r="E147" s="140" t="str" cm="1">
        <f t="array" ref="E147">IF(LEN($B147)=0,"",INDEX(table_options[Component Options],MATCH(1,(table_options[Sector]=$A147)*(table_options[Supply]=$C147)*(table_options[Component]=E$17)*(table_options[Default?]=TRUE),0)))</f>
        <v>State Water Project Conveyance</v>
      </c>
      <c r="F147" s="148">
        <f>IF(E147="None",0,INDEX('Default Values'!$B$72:$B$85,MATCH('Historical Mix'!$C147,'Default Values'!$A$72:$A$85,0)))</f>
        <v>0</v>
      </c>
      <c r="G147" s="149" cm="1">
        <f t="array" ref="G147">IF(OR(E147="None",D147=0),0,_xlfn.IFNA(INDEX('Default EI Values'!$F$2:$F$951,_xlfn.IFNA(MATCH(1,('Default EI Values'!$A$2:$A$951=$A147)*('Default EI Values'!$B$2:$B$951=$B147)*('Default EI Values'!$C$2:$C$951=SUBSTITUTE($C147,"*",""))*('Default EI Values'!$D$2:$D$951=E$17)*('Default EI Values'!$E$2:$E$951=E147),0),MATCH(1,('Default EI Values'!$A$2:$A$951=$A147)*('Default EI Values'!$B$2:$B$951="Any")*('Default EI Values'!$C$2:$C$951=$C147)*('Default EI Values'!$D$2:$D$951=E$17)*('Default EI Values'!$E$2:$E$951=E147),0))),0))</f>
        <v>2603.4250000000002</v>
      </c>
      <c r="H147" s="205"/>
      <c r="I147" s="205"/>
      <c r="J147" s="140" t="str" cm="1">
        <f t="array" ref="J147">IF(LEN($B147)=0,"",INDEX(table_options[Component Options],MATCH(1,(table_options[Sector]=$A147)*(table_options[Supply]=$C147)*(table_options[Component]=J$17)*(table_options[Default?]=TRUE),0)))</f>
        <v>Conventional Drinking Water Treatment</v>
      </c>
      <c r="K147" s="148">
        <f>IF(J147="None",0,INDEX('Default Values'!$B$72:$B$85,MATCH('Historical Mix'!J$17,'Default Values'!$A$72:$A$85,0)))</f>
        <v>0.94</v>
      </c>
      <c r="L147" s="149" cm="1">
        <f t="array" ref="L147">IF(OR(J147="None",D147=0),0,INDEX('Default EI Values'!$F$2:$F$951,_xlfn.IFNA(MATCH(1,('Default EI Values'!$A$2:$A$951=$A147)*('Default EI Values'!$B$2:$B$951=$B147)*('Default EI Values'!$C$2:$C$951=SUBSTITUTE($C147,"*",""))*('Default EI Values'!$D$2:$D$951=J$17)*('Default EI Values'!$E$2:$E$951=J147),0),MATCH(1,('Default EI Values'!$A$2:$A$951=$A147)*('Default EI Values'!$B$2:$B$951="Any")*('Default EI Values'!$C$2:$C$951=$C147)*('Default EI Values'!$D$2:$D$951=J$17)*('Default EI Values'!$E$2:$E$951=J147),0))))</f>
        <v>205.30303721428572</v>
      </c>
      <c r="M147" s="205"/>
      <c r="N147" s="205"/>
      <c r="O147" s="140" t="str" cm="1">
        <f t="array" ref="O147">IF(LEN($B147)=0,"",INDEX(table_options[Component Options],MATCH(1,(table_options[Sector]=$A147)*(table_options[Supply]=$C147)*(table_options[Component]=O$17)*(table_options[Default?]=TRUE),0)))</f>
        <v>Urban Potable Distribution</v>
      </c>
      <c r="P147" s="140" t="str">
        <f>IF(OR(LEN($C147)=0,O147&lt;&gt;"Urban Potable Distribution"),"",INDEX('Default Values'!$B$56:$B$65,MATCH('Historical Mix'!$B147,'Default Values'!$A$56:$A$65,0)))</f>
        <v>Flat</v>
      </c>
      <c r="Q147" s="148">
        <f>IF(P147="None",0,INDEX('Default Values'!$B$72:$B$85,MATCH('Historical Mix'!O$17,'Default Values'!$A$72:$A$85,0)))</f>
        <v>0.95</v>
      </c>
      <c r="R147" s="149" cm="1">
        <f t="array" ref="R147">IF(OR(O147="None",D147=0),0,INDEX('Default EI Values'!$F$2:$F$951,_xlfn.IFNA(MATCH(1,('Default EI Values'!$A$2:$A$951=$A147)*('Default EI Values'!$B$2:$B$951=$B147)*('Default EI Values'!$C$2:$C$951=SUBSTITUTE($C147,"*",""))*('Default EI Values'!$D$2:$D$951=O$17)*('Default EI Values'!$E$2:$E$951=O147),0),_xlfn.IFNA(MATCH(1,('Default EI Values'!$A$2:$A$951=$A147)*('Default EI Values'!$B$2:$B$951="Any")*('Default EI Values'!$C$2:$C$951=$C147)*('Default EI Values'!$D$2:$D$951=O$17)*('Default EI Values'!$E$2:$E$951=O147),0),MATCH(1,('Default EI Values'!$B$2:$B$951="Any")*('Default EI Values'!$C$2:$C$951=$C147)*('Default EI Values'!$D$2:$D$951=O$17)*('Default EI Values'!$E$2:$E$951=$O147&amp;" - "&amp;$P147),0)))))</f>
        <v>18</v>
      </c>
      <c r="S147" s="205"/>
      <c r="T147" s="205"/>
      <c r="U147" s="140" t="str" cm="1">
        <f t="array" ref="U147">IF(LEN($B147)=0,"",INDEX(table_options[Component Options],MATCH(1,(table_options[Sector]=$A147)*(table_options[Supply]=$C147)*(table_options[Component]=U$17)*(table_options[Default?]=TRUE),0)))</f>
        <v>Wastewater Collection</v>
      </c>
      <c r="V147" s="148">
        <f>IF(U147="None",0,INDEX('Default Values'!$B$72:$B$85,MATCH('Historical Mix'!U$17,'Default Values'!$A$72:$A$85,0)))</f>
        <v>0.97</v>
      </c>
      <c r="W147" s="149" cm="1">
        <f t="array" ref="W147">IF(OR(U147="None",D147=0),0,INDEX('Default EI Values'!$F$2:$F$951,_xlfn.IFNA(MATCH(1,('Default EI Values'!$A$2:$A$951=$A147)*('Default EI Values'!$B$2:$B$951=$B147)*('Default EI Values'!$C$2:$C$951=SUBSTITUTE($C147,"*",""))*('Default EI Values'!$D$2:$D$951=U$17)*('Default EI Values'!$E$2:$E$951=U147),0),MATCH(1,('Default EI Values'!$A$2:$A$951=$A147)*('Default EI Values'!$B$2:$B$951="Any")*('Default EI Values'!$C$2:$C$951=$C147)*('Default EI Values'!$D$2:$D$951=U$17)*('Default EI Values'!$E$2:$E$951=U147),0))))</f>
        <v>71.524294499999996</v>
      </c>
      <c r="X147" s="205"/>
      <c r="Y147" s="205"/>
      <c r="Z147" s="140" t="str" cm="1">
        <f t="array" ref="Z147">IF(LEN($B147)=0,"",INDEX(table_options[Component Options],MATCH(1,(table_options[Sector]=$A147)*(table_options[Supply]=$C147)*(table_options[Component]=Z$17)*(table_options[Default?]=TRUE),0)))</f>
        <v xml:space="preserve">Wastewater Secondary Treatment </v>
      </c>
      <c r="AA147" s="148">
        <f>IF(Z147="None",0,INDEX('Default Values'!$B$72:$B$85,MATCH('Historical Mix'!Z$17,'Default Values'!$A$72:$A$85,0)))</f>
        <v>0.97</v>
      </c>
      <c r="AB147" s="149" cm="1">
        <f t="array" ref="AB147">IF(OR(Z147="None",D147=0),0,INDEX('Default EI Values'!$F$2:$F$951,_xlfn.IFNA(MATCH(1,('Default EI Values'!$A$2:$A$951=$A147)*('Default EI Values'!$B$2:$B$951=$B147)*('Default EI Values'!$C$2:$C$951=SUBSTITUTE($C147,"*",""))*('Default EI Values'!$D$2:$D$951=Z$17)*('Default EI Values'!$E$2:$E$951=Z147),0),MATCH(1,('Default EI Values'!$A$2:$A$951=$A147)*('Default EI Values'!$B$2:$B$951="Any")*('Default EI Values'!$C$2:$C$951=$C147)*('Default EI Values'!$D$2:$D$951=Z$17)*('Default EI Values'!$E$2:$E$951=Z147),0))))</f>
        <v>654.12260742857143</v>
      </c>
      <c r="AC147" s="205"/>
      <c r="AD147" s="205"/>
    </row>
    <row r="148" spans="1:30" x14ac:dyDescent="0.25">
      <c r="A148" s="140" t="s">
        <v>11</v>
      </c>
      <c r="B148" s="140" t="s">
        <v>27</v>
      </c>
      <c r="C148" s="140" t="s">
        <v>45</v>
      </c>
      <c r="D148" s="147">
        <f t="shared" si="40"/>
        <v>0</v>
      </c>
      <c r="E148" s="140" t="str" cm="1">
        <f t="array" ref="E148">IF(LEN($B148)=0,"",INDEX(table_options[Component Options],MATCH(1,(table_options[Sector]=$A148)*(table_options[Supply]=$C148)*(table_options[Component]=E$17)*(table_options[Default?]=TRUE),0)))</f>
        <v>Seawater Desalination Conveyance</v>
      </c>
      <c r="F148" s="148">
        <f>IF(E148="None",0,INDEX('Default Values'!$B$72:$B$85,MATCH('Historical Mix'!$C148,'Default Values'!$A$72:$A$85,0)))</f>
        <v>0.94</v>
      </c>
      <c r="G148" s="149" cm="1">
        <f t="array" ref="G148">IF(OR(E148="None",D148=0),0,_xlfn.IFNA(INDEX('Default EI Values'!$F$2:$F$951,_xlfn.IFNA(MATCH(1,('Default EI Values'!$A$2:$A$951=$A148)*('Default EI Values'!$B$2:$B$951=$B148)*('Default EI Values'!$C$2:$C$951=SUBSTITUTE($C148,"*",""))*('Default EI Values'!$D$2:$D$951=E$17)*('Default EI Values'!$E$2:$E$951=E148),0),MATCH(1,('Default EI Values'!$A$2:$A$951=$A148)*('Default EI Values'!$B$2:$B$951="Any")*('Default EI Values'!$C$2:$C$951=$C148)*('Default EI Values'!$D$2:$D$951=E$17)*('Default EI Values'!$E$2:$E$951=E148),0))),0))</f>
        <v>0</v>
      </c>
      <c r="H148" s="203">
        <f>SUMPRODUCT($D148:$D157,G148:G157)</f>
        <v>457.05061303046966</v>
      </c>
      <c r="I148" s="203">
        <f t="shared" ref="I148" si="66">SUMPRODUCT($D148:$D157,F148:F157,G148:G157)</f>
        <v>132.6330009340366</v>
      </c>
      <c r="J148" s="140" t="str" cm="1">
        <f t="array" ref="J148">IF(LEN($B148)=0,"",INDEX(table_options[Component Options],MATCH(1,(table_options[Sector]=$A148)*(table_options[Supply]=$C148)*(table_options[Component]=J$17)*(table_options[Default?]=TRUE),0)))</f>
        <v>Seawater Desalination Treatment</v>
      </c>
      <c r="K148" s="148">
        <f>IF(J148="None",0,INDEX('Default Values'!$B$72:$B$85,MATCH('Historical Mix'!J$17,'Default Values'!$A$72:$A$85,0)))</f>
        <v>0.94</v>
      </c>
      <c r="L148" s="149" cm="1">
        <f t="array" ref="L148">IF(OR(J148="None",D148=0),0,INDEX('Default EI Values'!$F$2:$F$951,_xlfn.IFNA(MATCH(1,('Default EI Values'!$A$2:$A$951=$A148)*('Default EI Values'!$B$2:$B$951=$B148)*('Default EI Values'!$C$2:$C$951=SUBSTITUTE($C148,"*",""))*('Default EI Values'!$D$2:$D$951=J$17)*('Default EI Values'!$E$2:$E$951=J148),0),MATCH(1,('Default EI Values'!$A$2:$A$951=$A148)*('Default EI Values'!$B$2:$B$951="Any")*('Default EI Values'!$C$2:$C$951=$C148)*('Default EI Values'!$D$2:$D$951=J$17)*('Default EI Values'!$E$2:$E$951=J148),0))))</f>
        <v>0</v>
      </c>
      <c r="M148" s="203">
        <f>SUMPRODUCT($D148:$D157,L148:L157)</f>
        <v>0</v>
      </c>
      <c r="N148" s="203">
        <f t="shared" ref="N148" si="67">SUMPRODUCT($D148:$D157,K148:K157,L148:L157)</f>
        <v>0</v>
      </c>
      <c r="O148" s="140" t="str" cm="1">
        <f t="array" ref="O148">IF(LEN($B148)=0,"",INDEX(table_options[Component Options],MATCH(1,(table_options[Sector]=$A148)*(table_options[Supply]=$C148)*(table_options[Component]=O$17)*(table_options[Default?]=TRUE),0)))</f>
        <v>Ag Distribution</v>
      </c>
      <c r="P148" s="140" t="str">
        <f>IF(OR(LEN($C148)=0,O148&lt;&gt;"Urban Potable Distribution"),"",INDEX('Default Values'!$B$56:$B$65,MATCH('Historical Mix'!$B148,'Default Values'!$A$56:$A$65,0)))</f>
        <v/>
      </c>
      <c r="Q148" s="148">
        <f>IF(P148="None",0,INDEX('Default Values'!$B$72:$B$85,MATCH('Historical Mix'!O$17,'Default Values'!$A$72:$A$85,0)))</f>
        <v>0.95</v>
      </c>
      <c r="R148" s="149" cm="1">
        <f t="array" ref="R148">IF(OR(O148="None",D148=0),0,INDEX('Default EI Values'!$F$2:$F$951,_xlfn.IFNA(MATCH(1,('Default EI Values'!$A$2:$A$951=$A148)*('Default EI Values'!$B$2:$B$951=$B148)*('Default EI Values'!$C$2:$C$951=SUBSTITUTE($C148,"*",""))*('Default EI Values'!$D$2:$D$951=O$17)*('Default EI Values'!$E$2:$E$951=O148),0),_xlfn.IFNA(MATCH(1,('Default EI Values'!$A$2:$A$951=$A148)*('Default EI Values'!$B$2:$B$951="Any")*('Default EI Values'!$C$2:$C$951=$C148)*('Default EI Values'!$D$2:$D$951=O$17)*('Default EI Values'!$E$2:$E$951=O148),0),MATCH(1,('Default EI Values'!$B$2:$B$951="Any")*('Default EI Values'!$C$2:$C$951=$C148)*('Default EI Values'!$D$2:$D$951=O$17)*('Default EI Values'!$E$2:$E$951=$O148&amp;" - "&amp;$P148),0)))))</f>
        <v>0</v>
      </c>
      <c r="S148" s="203">
        <f>SUMPRODUCT($D148:$D157,R148:R157)</f>
        <v>388.57731749999999</v>
      </c>
      <c r="T148" s="203">
        <f t="shared" ref="T148" si="68">SUMPRODUCT($D148:$D157,Q148:Q157,R148:R157)</f>
        <v>369.14845162499995</v>
      </c>
      <c r="U148" s="140" t="str" cm="1">
        <f t="array" ref="U148">IF(LEN($B148)=0,"",INDEX(table_options[Component Options],MATCH(1,(table_options[Sector]=$A148)*(table_options[Supply]=$C148)*(table_options[Component]=U$17)*(table_options[Default?]=TRUE),0)))</f>
        <v>None</v>
      </c>
      <c r="V148" s="148">
        <f>IF(U148="None",0,INDEX('Default Values'!$B$72:$B$85,MATCH('Historical Mix'!U$17,'Default Values'!$A$72:$A$85,0)))</f>
        <v>0</v>
      </c>
      <c r="W148" s="149" cm="1">
        <f t="array" ref="W148">IF(OR(U148="None",D148=0),0,INDEX('Default EI Values'!$F$2:$F$951,_xlfn.IFNA(MATCH(1,('Default EI Values'!$A$2:$A$951=$A148)*('Default EI Values'!$B$2:$B$951=$B148)*('Default EI Values'!$C$2:$C$951=SUBSTITUTE($C148,"*",""))*('Default EI Values'!$D$2:$D$951=U$17)*('Default EI Values'!$E$2:$E$951=U148),0),MATCH(1,('Default EI Values'!$A$2:$A$951=$A148)*('Default EI Values'!$B$2:$B$951="Any")*('Default EI Values'!$C$2:$C$951=$C148)*('Default EI Values'!$D$2:$D$951=U$17)*('Default EI Values'!$E$2:$E$951=U148),0))))</f>
        <v>0</v>
      </c>
      <c r="X148" s="203">
        <f>SUMPRODUCT($D148:$D157,W148:W157)</f>
        <v>0</v>
      </c>
      <c r="Y148" s="203">
        <f t="shared" ref="Y148" si="69">SUMPRODUCT($D148:$D157,V148:V157,W148:W157)</f>
        <v>0</v>
      </c>
      <c r="Z148" s="140" t="str" cm="1">
        <f t="array" ref="Z148">IF(LEN($B148)=0,"",INDEX(table_options[Component Options],MATCH(1,(table_options[Sector]=$A148)*(table_options[Supply]=$C148)*(table_options[Component]=Z$17)*(table_options[Default?]=TRUE),0)))</f>
        <v>None</v>
      </c>
      <c r="AA148" s="148">
        <f>IF(Z148="None",0,INDEX('Default Values'!$B$72:$B$85,MATCH('Historical Mix'!Z$17,'Default Values'!$A$72:$A$85,0)))</f>
        <v>0</v>
      </c>
      <c r="AB148" s="149" cm="1">
        <f t="array" ref="AB148">IF(OR(Z148="None",D148=0),0,INDEX('Default EI Values'!$F$2:$F$951,_xlfn.IFNA(MATCH(1,('Default EI Values'!$A$2:$A$951=$A148)*('Default EI Values'!$B$2:$B$951=$B148)*('Default EI Values'!$C$2:$C$951=SUBSTITUTE($C148,"*",""))*('Default EI Values'!$D$2:$D$951=Z$17)*('Default EI Values'!$E$2:$E$951=Z148),0),MATCH(1,('Default EI Values'!$A$2:$A$951=$A148)*('Default EI Values'!$B$2:$B$951="Any")*('Default EI Values'!$C$2:$C$951=$C148)*('Default EI Values'!$D$2:$D$951=Z$17)*('Default EI Values'!$E$2:$E$951=Z148),0))))</f>
        <v>0</v>
      </c>
      <c r="AC148" s="203">
        <f>SUMPRODUCT($D148:$D157,AB148:AB157)</f>
        <v>0</v>
      </c>
      <c r="AD148" s="203">
        <f t="shared" ref="AD148" si="70">SUMPRODUCT($D148:$D157,AA148:AA157,AB148:AB157)</f>
        <v>0</v>
      </c>
    </row>
    <row r="149" spans="1:30" x14ac:dyDescent="0.25">
      <c r="A149" s="140" t="s">
        <v>11</v>
      </c>
      <c r="B149" s="140" t="s">
        <v>27</v>
      </c>
      <c r="C149" s="140" t="s">
        <v>51</v>
      </c>
      <c r="D149" s="147">
        <f t="shared" si="40"/>
        <v>0</v>
      </c>
      <c r="E149" s="140" t="str" cm="1">
        <f t="array" ref="E149">IF(LEN($B149)=0,"",INDEX(table_options[Component Options],MATCH(1,(table_options[Sector]=$A149)*(table_options[Supply]=$C149)*(table_options[Component]=E$17)*(table_options[Default?]=TRUE),0)))</f>
        <v>Groundwater pumping</v>
      </c>
      <c r="F149" s="148">
        <f>IF(E149="None",0,INDEX('Default Values'!$B$72:$B$85,MATCH('Historical Mix'!$C149,'Default Values'!$A$72:$A$85,0)))</f>
        <v>0.94</v>
      </c>
      <c r="G149" s="149" cm="1">
        <f t="array" ref="G149">IF(OR(E149="None",D149=0),0,_xlfn.IFNA(INDEX('Default EI Values'!$F$2:$F$951,_xlfn.IFNA(MATCH(1,('Default EI Values'!$A$2:$A$951=$A149)*('Default EI Values'!$B$2:$B$951=$B149)*('Default EI Values'!$C$2:$C$951=SUBSTITUTE($C149,"*",""))*('Default EI Values'!$D$2:$D$951=E$17)*('Default EI Values'!$E$2:$E$951=E149),0),MATCH(1,('Default EI Values'!$A$2:$A$951=$A149)*('Default EI Values'!$B$2:$B$951="Any")*('Default EI Values'!$C$2:$C$951=$C149)*('Default EI Values'!$D$2:$D$951=E$17)*('Default EI Values'!$E$2:$E$951=E149),0))),0))</f>
        <v>0</v>
      </c>
      <c r="H149" s="204"/>
      <c r="I149" s="204"/>
      <c r="J149" s="140" t="str" cm="1">
        <f t="array" ref="J149">IF(LEN($B149)=0,"",INDEX(table_options[Component Options],MATCH(1,(table_options[Sector]=$A149)*(table_options[Supply]=$C149)*(table_options[Component]=J$17)*(table_options[Default?]=TRUE),0)))</f>
        <v>Brackish Desalination Treatment</v>
      </c>
      <c r="K149" s="148">
        <f>IF(J149="None",0,INDEX('Default Values'!$B$72:$B$85,MATCH('Historical Mix'!J$17,'Default Values'!$A$72:$A$85,0)))</f>
        <v>0.94</v>
      </c>
      <c r="L149" s="149" cm="1">
        <f t="array" ref="L149">IF(OR(J149="None",D149=0),0,INDEX('Default EI Values'!$F$2:$F$951,_xlfn.IFNA(MATCH(1,('Default EI Values'!$A$2:$A$951=$A149)*('Default EI Values'!$B$2:$B$951=$B149)*('Default EI Values'!$C$2:$C$951=SUBSTITUTE($C149,"*",""))*('Default EI Values'!$D$2:$D$951=J$17)*('Default EI Values'!$E$2:$E$951=J149),0),MATCH(1,('Default EI Values'!$A$2:$A$951=$A149)*('Default EI Values'!$B$2:$B$951="Any")*('Default EI Values'!$C$2:$C$951=$C149)*('Default EI Values'!$D$2:$D$951=J$17)*('Default EI Values'!$E$2:$E$951=J149),0))))</f>
        <v>0</v>
      </c>
      <c r="M149" s="204"/>
      <c r="N149" s="204"/>
      <c r="O149" s="140" t="str" cm="1">
        <f t="array" ref="O149">IF(LEN($B149)=0,"",INDEX(table_options[Component Options],MATCH(1,(table_options[Sector]=$A149)*(table_options[Supply]=$C149)*(table_options[Component]=O$17)*(table_options[Default?]=TRUE),0)))</f>
        <v>Ag Distribution</v>
      </c>
      <c r="P149" s="140" t="str">
        <f>IF(OR(LEN($C149)=0,O149&lt;&gt;"Urban Potable Distribution"),"",INDEX('Default Values'!$B$56:$B$65,MATCH('Historical Mix'!$B149,'Default Values'!$A$56:$A$65,0)))</f>
        <v/>
      </c>
      <c r="Q149" s="148">
        <f>IF(P149="None",0,INDEX('Default Values'!$B$72:$B$85,MATCH('Historical Mix'!O$17,'Default Values'!$A$72:$A$85,0)))</f>
        <v>0.95</v>
      </c>
      <c r="R149" s="149" cm="1">
        <f t="array" ref="R149">IF(OR(O149="None",D149=0),0,INDEX('Default EI Values'!$F$2:$F$951,_xlfn.IFNA(MATCH(1,('Default EI Values'!$A$2:$A$951=$A149)*('Default EI Values'!$B$2:$B$951=$B149)*('Default EI Values'!$C$2:$C$951=SUBSTITUTE($C149,"*",""))*('Default EI Values'!$D$2:$D$951=O$17)*('Default EI Values'!$E$2:$E$951=O149),0),_xlfn.IFNA(MATCH(1,('Default EI Values'!$A$2:$A$951=$A149)*('Default EI Values'!$B$2:$B$951="Any")*('Default EI Values'!$C$2:$C$951=$C149)*('Default EI Values'!$D$2:$D$951=O$17)*('Default EI Values'!$E$2:$E$951=O149),0),MATCH(1,('Default EI Values'!$B$2:$B$951="Any")*('Default EI Values'!$C$2:$C$951=$C149)*('Default EI Values'!$D$2:$D$951=O$17)*('Default EI Values'!$E$2:$E$951=$O149&amp;" - "&amp;$P149),0)))))</f>
        <v>0</v>
      </c>
      <c r="S149" s="204"/>
      <c r="T149" s="204"/>
      <c r="U149" s="140" t="str" cm="1">
        <f t="array" ref="U149">IF(LEN($B149)=0,"",INDEX(table_options[Component Options],MATCH(1,(table_options[Sector]=$A149)*(table_options[Supply]=$C149)*(table_options[Component]=U$17)*(table_options[Default?]=TRUE),0)))</f>
        <v>None</v>
      </c>
      <c r="V149" s="148">
        <f>IF(U149="None",0,INDEX('Default Values'!$B$72:$B$85,MATCH('Historical Mix'!U$17,'Default Values'!$A$72:$A$85,0)))</f>
        <v>0</v>
      </c>
      <c r="W149" s="149" cm="1">
        <f t="array" ref="W149">IF(OR(U149="None",D149=0),0,INDEX('Default EI Values'!$F$2:$F$951,_xlfn.IFNA(MATCH(1,('Default EI Values'!$A$2:$A$951=$A149)*('Default EI Values'!$B$2:$B$951=$B149)*('Default EI Values'!$C$2:$C$951=SUBSTITUTE($C149,"*",""))*('Default EI Values'!$D$2:$D$951=U$17)*('Default EI Values'!$E$2:$E$951=U149),0),MATCH(1,('Default EI Values'!$A$2:$A$951=$A149)*('Default EI Values'!$B$2:$B$951="Any")*('Default EI Values'!$C$2:$C$951=$C149)*('Default EI Values'!$D$2:$D$951=U$17)*('Default EI Values'!$E$2:$E$951=U149),0))))</f>
        <v>0</v>
      </c>
      <c r="X149" s="204"/>
      <c r="Y149" s="204"/>
      <c r="Z149" s="140" t="str" cm="1">
        <f t="array" ref="Z149">IF(LEN($B149)=0,"",INDEX(table_options[Component Options],MATCH(1,(table_options[Sector]=$A149)*(table_options[Supply]=$C149)*(table_options[Component]=Z$17)*(table_options[Default?]=TRUE),0)))</f>
        <v>None</v>
      </c>
      <c r="AA149" s="148">
        <f>IF(Z149="None",0,INDEX('Default Values'!$B$72:$B$85,MATCH('Historical Mix'!Z$17,'Default Values'!$A$72:$A$85,0)))</f>
        <v>0</v>
      </c>
      <c r="AB149" s="149" cm="1">
        <f t="array" ref="AB149">IF(OR(Z149="None",D149=0),0,INDEX('Default EI Values'!$F$2:$F$951,_xlfn.IFNA(MATCH(1,('Default EI Values'!$A$2:$A$951=$A149)*('Default EI Values'!$B$2:$B$951=$B149)*('Default EI Values'!$C$2:$C$951=SUBSTITUTE($C149,"*",""))*('Default EI Values'!$D$2:$D$951=Z$17)*('Default EI Values'!$E$2:$E$951=Z149),0),MATCH(1,('Default EI Values'!$A$2:$A$951=$A149)*('Default EI Values'!$B$2:$B$951="Any")*('Default EI Values'!$C$2:$C$951=$C149)*('Default EI Values'!$D$2:$D$951=Z$17)*('Default EI Values'!$E$2:$E$951=Z149),0))))</f>
        <v>0</v>
      </c>
      <c r="AC149" s="204"/>
      <c r="AD149" s="204"/>
    </row>
    <row r="150" spans="1:30" x14ac:dyDescent="0.25">
      <c r="A150" s="140" t="s">
        <v>11</v>
      </c>
      <c r="B150" s="140" t="s">
        <v>27</v>
      </c>
      <c r="C150" s="140" t="s">
        <v>88</v>
      </c>
      <c r="D150" s="147">
        <f t="shared" si="40"/>
        <v>0</v>
      </c>
      <c r="E150" s="140" t="str" cm="1">
        <f t="array" ref="E150">IF(LEN($B150)=0,"",INDEX(table_options[Component Options],MATCH(1,(table_options[Sector]=$A150)*(table_options[Supply]=$C150)*(table_options[Component]=E$17)*(table_options[Default?]=TRUE),0)))</f>
        <v>Recycled Water (Non-Potable) Conveyance</v>
      </c>
      <c r="F150" s="148">
        <f>IF(E150="None",0,INDEX('Default Values'!$B$72:$B$85,MATCH('Historical Mix'!$C150,'Default Values'!$A$72:$A$85,0)))</f>
        <v>0.97</v>
      </c>
      <c r="G150" s="149" cm="1">
        <f t="array" ref="G150">IF(OR(E150="None",D150=0),0,_xlfn.IFNA(INDEX('Default EI Values'!$F$2:$F$951,_xlfn.IFNA(MATCH(1,('Default EI Values'!$A$2:$A$951=$A150)*('Default EI Values'!$B$2:$B$951=$B150)*('Default EI Values'!$C$2:$C$951=SUBSTITUTE($C150,"*",""))*('Default EI Values'!$D$2:$D$951=E$17)*('Default EI Values'!$E$2:$E$951=E150),0),MATCH(1,('Default EI Values'!$A$2:$A$951=$A150)*('Default EI Values'!$B$2:$B$951="Any")*('Default EI Values'!$C$2:$C$951=$C150)*('Default EI Values'!$D$2:$D$951=E$17)*('Default EI Values'!$E$2:$E$951=E150),0))),0))</f>
        <v>0</v>
      </c>
      <c r="H150" s="204"/>
      <c r="I150" s="204"/>
      <c r="J150" s="140" t="str" cm="1">
        <f t="array" ref="J150">IF(LEN($B150)=0,"",INDEX(table_options[Component Options],MATCH(1,(table_options[Sector]=$A150)*(table_options[Supply]=$C150)*(table_options[Component]=J$17)*(table_options[Default?]=TRUE),0)))</f>
        <v>Recycled Water (Non-potable) Treatment</v>
      </c>
      <c r="K150" s="148">
        <f>IF(J150="None",0,INDEX('Default Values'!$B$72:$B$85,MATCH('Historical Mix'!J$17,'Default Values'!$A$72:$A$85,0)))</f>
        <v>0.94</v>
      </c>
      <c r="L150" s="149" cm="1">
        <f t="array" ref="L150">IF(OR(J150="None",D150=0),0,INDEX('Default EI Values'!$F$2:$F$951,_xlfn.IFNA(MATCH(1,('Default EI Values'!$A$2:$A$951=$A150)*('Default EI Values'!$B$2:$B$951=$B150)*('Default EI Values'!$C$2:$C$951=SUBSTITUTE($C150,"*",""))*('Default EI Values'!$D$2:$D$951=J$17)*('Default EI Values'!$E$2:$E$951=J150),0),MATCH(1,('Default EI Values'!$A$2:$A$951=$A150)*('Default EI Values'!$B$2:$B$951="Any")*('Default EI Values'!$C$2:$C$951=$C150)*('Default EI Values'!$D$2:$D$951=J$17)*('Default EI Values'!$E$2:$E$951=J150),0))))</f>
        <v>0</v>
      </c>
      <c r="M150" s="204"/>
      <c r="N150" s="204"/>
      <c r="O150" s="140" t="str" cm="1">
        <f t="array" ref="O150">IF(LEN($B150)=0,"",INDEX(table_options[Component Options],MATCH(1,(table_options[Sector]=$A150)*(table_options[Supply]=$C150)*(table_options[Component]=O$17)*(table_options[Default?]=TRUE),0)))</f>
        <v>Ag Distribution</v>
      </c>
      <c r="P150" s="140" t="str">
        <f>IF(OR(LEN($C150)=0,O150&lt;&gt;"Urban Potable Distribution"),"",INDEX('Default Values'!$B$56:$B$65,MATCH('Historical Mix'!$B150,'Default Values'!$A$56:$A$65,0)))</f>
        <v/>
      </c>
      <c r="Q150" s="148">
        <f>IF(P150="None",0,INDEX('Default Values'!$B$72:$B$85,MATCH('Historical Mix'!O$17,'Default Values'!$A$72:$A$85,0)))</f>
        <v>0.95</v>
      </c>
      <c r="R150" s="149" cm="1">
        <f t="array" ref="R150">IF(OR(O150="None",D150=0),0,INDEX('Default EI Values'!$F$2:$F$951,_xlfn.IFNA(MATCH(1,('Default EI Values'!$A$2:$A$951=$A150)*('Default EI Values'!$B$2:$B$951=$B150)*('Default EI Values'!$C$2:$C$951=SUBSTITUTE($C150,"*",""))*('Default EI Values'!$D$2:$D$951=O$17)*('Default EI Values'!$E$2:$E$951=O150),0),_xlfn.IFNA(MATCH(1,('Default EI Values'!$A$2:$A$951=$A150)*('Default EI Values'!$B$2:$B$951="Any")*('Default EI Values'!$C$2:$C$951=$C150)*('Default EI Values'!$D$2:$D$951=O$17)*('Default EI Values'!$E$2:$E$951=O150),0),MATCH(1,('Default EI Values'!$B$2:$B$951="Any")*('Default EI Values'!$C$2:$C$951=$C150)*('Default EI Values'!$D$2:$D$951=O$17)*('Default EI Values'!$E$2:$E$951=$O150&amp;" - "&amp;$P150),0)))))</f>
        <v>0</v>
      </c>
      <c r="S150" s="204"/>
      <c r="T150" s="204"/>
      <c r="U150" s="140" t="str" cm="1">
        <f t="array" ref="U150">IF(LEN($B150)=0,"",INDEX(table_options[Component Options],MATCH(1,(table_options[Sector]=$A150)*(table_options[Supply]=$C150)*(table_options[Component]=U$17)*(table_options[Default?]=TRUE),0)))</f>
        <v>None</v>
      </c>
      <c r="V150" s="148">
        <f>IF(U150="None",0,INDEX('Default Values'!$B$72:$B$85,MATCH('Historical Mix'!U$17,'Default Values'!$A$72:$A$85,0)))</f>
        <v>0</v>
      </c>
      <c r="W150" s="149" cm="1">
        <f t="array" ref="W150">IF(OR(U150="None",D150=0),0,INDEX('Default EI Values'!$F$2:$F$951,_xlfn.IFNA(MATCH(1,('Default EI Values'!$A$2:$A$951=$A150)*('Default EI Values'!$B$2:$B$951=$B150)*('Default EI Values'!$C$2:$C$951=SUBSTITUTE($C150,"*",""))*('Default EI Values'!$D$2:$D$951=U$17)*('Default EI Values'!$E$2:$E$951=U150),0),MATCH(1,('Default EI Values'!$A$2:$A$951=$A150)*('Default EI Values'!$B$2:$B$951="Any")*('Default EI Values'!$C$2:$C$951=$C150)*('Default EI Values'!$D$2:$D$951=U$17)*('Default EI Values'!$E$2:$E$951=U150),0))))</f>
        <v>0</v>
      </c>
      <c r="X150" s="204"/>
      <c r="Y150" s="204"/>
      <c r="Z150" s="140" t="str" cm="1">
        <f t="array" ref="Z150">IF(LEN($B150)=0,"",INDEX(table_options[Component Options],MATCH(1,(table_options[Sector]=$A150)*(table_options[Supply]=$C150)*(table_options[Component]=Z$17)*(table_options[Default?]=TRUE),0)))</f>
        <v>None</v>
      </c>
      <c r="AA150" s="148">
        <f>IF(Z150="None",0,INDEX('Default Values'!$B$72:$B$85,MATCH('Historical Mix'!Z$17,'Default Values'!$A$72:$A$85,0)))</f>
        <v>0</v>
      </c>
      <c r="AB150" s="149" cm="1">
        <f t="array" ref="AB150">IF(OR(Z150="None",D150=0),0,INDEX('Default EI Values'!$F$2:$F$951,_xlfn.IFNA(MATCH(1,('Default EI Values'!$A$2:$A$951=$A150)*('Default EI Values'!$B$2:$B$951=$B150)*('Default EI Values'!$C$2:$C$951=SUBSTITUTE($C150,"*",""))*('Default EI Values'!$D$2:$D$951=Z$17)*('Default EI Values'!$E$2:$E$951=Z150),0),MATCH(1,('Default EI Values'!$A$2:$A$951=$A150)*('Default EI Values'!$B$2:$B$951="Any")*('Default EI Values'!$C$2:$C$951=$C150)*('Default EI Values'!$D$2:$D$951=Z$17)*('Default EI Values'!$E$2:$E$951=Z150),0))))</f>
        <v>0</v>
      </c>
      <c r="AC150" s="204"/>
      <c r="AD150" s="204"/>
    </row>
    <row r="151" spans="1:30" x14ac:dyDescent="0.25">
      <c r="A151" s="140" t="s">
        <v>11</v>
      </c>
      <c r="B151" s="140" t="s">
        <v>27</v>
      </c>
      <c r="C151" s="140" t="s">
        <v>89</v>
      </c>
      <c r="D151" s="147">
        <f t="shared" si="40"/>
        <v>0</v>
      </c>
      <c r="E151" s="140" t="str" cm="1">
        <f t="array" ref="E151">IF(LEN($B151)=0,"",INDEX(table_options[Component Options],MATCH(1,(table_options[Sector]=$A151)*(table_options[Supply]=$C151)*(table_options[Component]=E$17)*(table_options[Default?]=TRUE),0)))</f>
        <v>Groundwater pumping</v>
      </c>
      <c r="F151" s="148">
        <f>IF(E151="None",0,INDEX('Default Values'!$B$72:$B$85,MATCH('Historical Mix'!$C151,'Default Values'!$A$72:$A$85,0)))</f>
        <v>0.97</v>
      </c>
      <c r="G151" s="149" cm="1">
        <f t="array" ref="G151">IF(OR(E151="None",D151=0),0,_xlfn.IFNA(INDEX('Default EI Values'!$F$2:$F$951,_xlfn.IFNA(MATCH(1,('Default EI Values'!$A$2:$A$951=$A151)*('Default EI Values'!$B$2:$B$951=$B151)*('Default EI Values'!$C$2:$C$951=SUBSTITUTE($C151,"*",""))*('Default EI Values'!$D$2:$D$951=E$17)*('Default EI Values'!$E$2:$E$951=E151),0),MATCH(1,('Default EI Values'!$A$2:$A$951=$A151)*('Default EI Values'!$B$2:$B$951="Any")*('Default EI Values'!$C$2:$C$951=$C151)*('Default EI Values'!$D$2:$D$951=E$17)*('Default EI Values'!$E$2:$E$951=E151),0))),0))</f>
        <v>0</v>
      </c>
      <c r="H151" s="204"/>
      <c r="I151" s="204"/>
      <c r="J151" s="140" t="str" cm="1">
        <f t="array" ref="J151">IF(LEN($B151)=0,"",INDEX(table_options[Component Options],MATCH(1,(table_options[Sector]=$A151)*(table_options[Supply]=$C151)*(table_options[Component]=J$17)*(table_options[Default?]=TRUE),0)))</f>
        <v>Recycled Water (Potable) Treatment</v>
      </c>
      <c r="K151" s="148">
        <f>IF(J151="None",0,INDEX('Default Values'!$B$72:$B$85,MATCH('Historical Mix'!J$17,'Default Values'!$A$72:$A$85,0)))</f>
        <v>0.94</v>
      </c>
      <c r="L151" s="149" cm="1">
        <f t="array" ref="L151">IF(OR(J151="None",D151=0),0,INDEX('Default EI Values'!$F$2:$F$951,_xlfn.IFNA(MATCH(1,('Default EI Values'!$A$2:$A$951=$A151)*('Default EI Values'!$B$2:$B$951=$B151)*('Default EI Values'!$C$2:$C$951=SUBSTITUTE($C151,"*",""))*('Default EI Values'!$D$2:$D$951=J$17)*('Default EI Values'!$E$2:$E$951=J151),0),MATCH(1,('Default EI Values'!$A$2:$A$951=$A151)*('Default EI Values'!$B$2:$B$951="Any")*('Default EI Values'!$C$2:$C$951=$C151)*('Default EI Values'!$D$2:$D$951=J$17)*('Default EI Values'!$E$2:$E$951=J151),0))))</f>
        <v>0</v>
      </c>
      <c r="M151" s="204"/>
      <c r="N151" s="204"/>
      <c r="O151" s="140" t="str" cm="1">
        <f t="array" ref="O151">IF(LEN($B151)=0,"",INDEX(table_options[Component Options],MATCH(1,(table_options[Sector]=$A151)*(table_options[Supply]=$C151)*(table_options[Component]=O$17)*(table_options[Default?]=TRUE),0)))</f>
        <v>Ag Distribution</v>
      </c>
      <c r="P151" s="140" t="str">
        <f>IF(OR(LEN($C151)=0,O151&lt;&gt;"Urban Potable Distribution"),"",INDEX('Default Values'!$B$56:$B$65,MATCH('Historical Mix'!$B151,'Default Values'!$A$56:$A$65,0)))</f>
        <v/>
      </c>
      <c r="Q151" s="148">
        <f>IF(P151="None",0,INDEX('Default Values'!$B$72:$B$85,MATCH('Historical Mix'!O$17,'Default Values'!$A$72:$A$85,0)))</f>
        <v>0.95</v>
      </c>
      <c r="R151" s="149" cm="1">
        <f t="array" ref="R151">IF(OR(O151="None",D151=0),0,INDEX('Default EI Values'!$F$2:$F$951,_xlfn.IFNA(MATCH(1,('Default EI Values'!$A$2:$A$951=$A151)*('Default EI Values'!$B$2:$B$951=$B151)*('Default EI Values'!$C$2:$C$951=SUBSTITUTE($C151,"*",""))*('Default EI Values'!$D$2:$D$951=O$17)*('Default EI Values'!$E$2:$E$951=O151),0),_xlfn.IFNA(MATCH(1,('Default EI Values'!$A$2:$A$951=$A151)*('Default EI Values'!$B$2:$B$951="Any")*('Default EI Values'!$C$2:$C$951=$C151)*('Default EI Values'!$D$2:$D$951=O$17)*('Default EI Values'!$E$2:$E$951=O151),0),MATCH(1,('Default EI Values'!$B$2:$B$951="Any")*('Default EI Values'!$C$2:$C$951=$C151)*('Default EI Values'!$D$2:$D$951=O$17)*('Default EI Values'!$E$2:$E$951=$O151&amp;" - "&amp;$P151),0)))))</f>
        <v>0</v>
      </c>
      <c r="S151" s="204"/>
      <c r="T151" s="204"/>
      <c r="U151" s="140" t="str" cm="1">
        <f t="array" ref="U151">IF(LEN($B151)=0,"",INDEX(table_options[Component Options],MATCH(1,(table_options[Sector]=$A151)*(table_options[Supply]=$C151)*(table_options[Component]=U$17)*(table_options[Default?]=TRUE),0)))</f>
        <v>None</v>
      </c>
      <c r="V151" s="148">
        <f>IF(U151="None",0,INDEX('Default Values'!$B$72:$B$85,MATCH('Historical Mix'!U$17,'Default Values'!$A$72:$A$85,0)))</f>
        <v>0</v>
      </c>
      <c r="W151" s="149" cm="1">
        <f t="array" ref="W151">IF(OR(U151="None",D151=0),0,INDEX('Default EI Values'!$F$2:$F$951,_xlfn.IFNA(MATCH(1,('Default EI Values'!$A$2:$A$951=$A151)*('Default EI Values'!$B$2:$B$951=$B151)*('Default EI Values'!$C$2:$C$951=SUBSTITUTE($C151,"*",""))*('Default EI Values'!$D$2:$D$951=U$17)*('Default EI Values'!$E$2:$E$951=U151),0),MATCH(1,('Default EI Values'!$A$2:$A$951=$A151)*('Default EI Values'!$B$2:$B$951="Any")*('Default EI Values'!$C$2:$C$951=$C151)*('Default EI Values'!$D$2:$D$951=U$17)*('Default EI Values'!$E$2:$E$951=U151),0))))</f>
        <v>0</v>
      </c>
      <c r="X151" s="204"/>
      <c r="Y151" s="204"/>
      <c r="Z151" s="140" t="str" cm="1">
        <f t="array" ref="Z151">IF(LEN($B151)=0,"",INDEX(table_options[Component Options],MATCH(1,(table_options[Sector]=$A151)*(table_options[Supply]=$C151)*(table_options[Component]=Z$17)*(table_options[Default?]=TRUE),0)))</f>
        <v>None</v>
      </c>
      <c r="AA151" s="148">
        <f>IF(Z151="None",0,INDEX('Default Values'!$B$72:$B$85,MATCH('Historical Mix'!Z$17,'Default Values'!$A$72:$A$85,0)))</f>
        <v>0</v>
      </c>
      <c r="AB151" s="149" cm="1">
        <f t="array" ref="AB151">IF(OR(Z151="None",D151=0),0,INDEX('Default EI Values'!$F$2:$F$951,_xlfn.IFNA(MATCH(1,('Default EI Values'!$A$2:$A$951=$A151)*('Default EI Values'!$B$2:$B$951=$B151)*('Default EI Values'!$C$2:$C$951=SUBSTITUTE($C151,"*",""))*('Default EI Values'!$D$2:$D$951=Z$17)*('Default EI Values'!$E$2:$E$951=Z151),0),MATCH(1,('Default EI Values'!$A$2:$A$951=$A151)*('Default EI Values'!$B$2:$B$951="Any")*('Default EI Values'!$C$2:$C$951=$C151)*('Default EI Values'!$D$2:$D$951=Z$17)*('Default EI Values'!$E$2:$E$951=Z151),0))))</f>
        <v>0</v>
      </c>
      <c r="AC151" s="204"/>
      <c r="AD151" s="204"/>
    </row>
    <row r="152" spans="1:30" x14ac:dyDescent="0.25">
      <c r="A152" s="140" t="s">
        <v>11</v>
      </c>
      <c r="B152" s="140" t="s">
        <v>27</v>
      </c>
      <c r="C152" s="140" t="s">
        <v>36</v>
      </c>
      <c r="D152" s="147">
        <f t="shared" si="40"/>
        <v>0.62773975310080266</v>
      </c>
      <c r="E152" s="140" t="str" cm="1">
        <f t="array" ref="E152">IF(LEN($B152)=0,"",INDEX(table_options[Component Options],MATCH(1,(table_options[Sector]=$A152)*(table_options[Supply]=$C152)*(table_options[Component]=E$17)*(table_options[Default?]=TRUE),0)))</f>
        <v>Groundwater pumping</v>
      </c>
      <c r="F152" s="148">
        <f>IF(E152="None",0,INDEX('Default Values'!$B$72:$B$85,MATCH('Historical Mix'!$C152,'Default Values'!$A$72:$A$85,0)))</f>
        <v>0.59</v>
      </c>
      <c r="G152" s="149" cm="1">
        <f t="array" ref="G152">IF(OR(E152="None",D152=0),0,_xlfn.IFNA(INDEX('Default EI Values'!$F$2:$F$951,_xlfn.IFNA(MATCH(1,('Default EI Values'!$A$2:$A$951=$A152)*('Default EI Values'!$B$2:$B$951=$B152)*('Default EI Values'!$C$2:$C$951=SUBSTITUTE($C152,"*",""))*('Default EI Values'!$D$2:$D$951=E$17)*('Default EI Values'!$E$2:$E$951=E152),0),MATCH(1,('Default EI Values'!$A$2:$A$951=$A152)*('Default EI Values'!$B$2:$B$951="Any")*('Default EI Values'!$C$2:$C$951=$C152)*('Default EI Values'!$D$2:$D$951=E$17)*('Default EI Values'!$E$2:$E$951=E152),0))),0))</f>
        <v>347.129862</v>
      </c>
      <c r="H152" s="204"/>
      <c r="I152" s="204"/>
      <c r="J152" s="140" t="str" cm="1">
        <f t="array" ref="J152">IF(LEN($B152)=0,"",INDEX(table_options[Component Options],MATCH(1,(table_options[Sector]=$A152)*(table_options[Supply]=$C152)*(table_options[Component]=J$17)*(table_options[Default?]=TRUE),0)))</f>
        <v>None</v>
      </c>
      <c r="K152" s="148">
        <f>IF(J152="None",0,INDEX('Default Values'!$B$72:$B$85,MATCH('Historical Mix'!J$17,'Default Values'!$A$72:$A$85,0)))</f>
        <v>0</v>
      </c>
      <c r="L152" s="149" cm="1">
        <f t="array" ref="L152">IF(OR(J152="None",D152=0),0,INDEX('Default EI Values'!$F$2:$F$951,_xlfn.IFNA(MATCH(1,('Default EI Values'!$A$2:$A$951=$A152)*('Default EI Values'!$B$2:$B$951=$B152)*('Default EI Values'!$C$2:$C$951=SUBSTITUTE($C152,"*",""))*('Default EI Values'!$D$2:$D$951=J$17)*('Default EI Values'!$E$2:$E$951=J152),0),MATCH(1,('Default EI Values'!$A$2:$A$951=$A152)*('Default EI Values'!$B$2:$B$951="Any")*('Default EI Values'!$C$2:$C$951=$C152)*('Default EI Values'!$D$2:$D$951=J$17)*('Default EI Values'!$E$2:$E$951=J152),0))))</f>
        <v>0</v>
      </c>
      <c r="M152" s="204"/>
      <c r="N152" s="204"/>
      <c r="O152" s="140" t="str" cm="1">
        <f t="array" ref="O152">IF(LEN($B152)=0,"",INDEX(table_options[Component Options],MATCH(1,(table_options[Sector]=$A152)*(table_options[Supply]=$C152)*(table_options[Component]=O$17)*(table_options[Default?]=TRUE),0)))</f>
        <v>Ag Distribution</v>
      </c>
      <c r="P152" s="140" t="str">
        <f>IF(OR(LEN($C152)=0,O152&lt;&gt;"Urban Potable Distribution"),"",INDEX('Default Values'!$B$56:$B$65,MATCH('Historical Mix'!$B152,'Default Values'!$A$56:$A$65,0)))</f>
        <v/>
      </c>
      <c r="Q152" s="148">
        <f>IF(P152="None",0,INDEX('Default Values'!$B$72:$B$85,MATCH('Historical Mix'!O$17,'Default Values'!$A$72:$A$85,0)))</f>
        <v>0.95</v>
      </c>
      <c r="R152" s="149" cm="1">
        <f t="array" ref="R152">IF(OR(O152="None",D152=0),0,INDEX('Default EI Values'!$F$2:$F$951,_xlfn.IFNA(MATCH(1,('Default EI Values'!$A$2:$A$951=$A152)*('Default EI Values'!$B$2:$B$951=$B152)*('Default EI Values'!$C$2:$C$951=SUBSTITUTE($C152,"*",""))*('Default EI Values'!$D$2:$D$951=O$17)*('Default EI Values'!$E$2:$E$951=O152),0),_xlfn.IFNA(MATCH(1,('Default EI Values'!$A$2:$A$951=$A152)*('Default EI Values'!$B$2:$B$951="Any")*('Default EI Values'!$C$2:$C$951=$C152)*('Default EI Values'!$D$2:$D$951=O$17)*('Default EI Values'!$E$2:$E$951=O152),0),MATCH(1,('Default EI Values'!$B$2:$B$951="Any")*('Default EI Values'!$C$2:$C$951=$C152)*('Default EI Values'!$D$2:$D$951=O$17)*('Default EI Values'!$E$2:$E$951=$O152&amp;" - "&amp;$P152),0)))))</f>
        <v>388.57731749999999</v>
      </c>
      <c r="S152" s="204"/>
      <c r="T152" s="204"/>
      <c r="U152" s="140" t="str" cm="1">
        <f t="array" ref="U152">IF(LEN($B152)=0,"",INDEX(table_options[Component Options],MATCH(1,(table_options[Sector]=$A152)*(table_options[Supply]=$C152)*(table_options[Component]=U$17)*(table_options[Default?]=TRUE),0)))</f>
        <v>None</v>
      </c>
      <c r="V152" s="148">
        <f>IF(U152="None",0,INDEX('Default Values'!$B$72:$B$85,MATCH('Historical Mix'!U$17,'Default Values'!$A$72:$A$85,0)))</f>
        <v>0</v>
      </c>
      <c r="W152" s="149" cm="1">
        <f t="array" ref="W152">IF(OR(U152="None",D152=0),0,INDEX('Default EI Values'!$F$2:$F$951,_xlfn.IFNA(MATCH(1,('Default EI Values'!$A$2:$A$951=$A152)*('Default EI Values'!$B$2:$B$951=$B152)*('Default EI Values'!$C$2:$C$951=SUBSTITUTE($C152,"*",""))*('Default EI Values'!$D$2:$D$951=U$17)*('Default EI Values'!$E$2:$E$951=U152),0),MATCH(1,('Default EI Values'!$A$2:$A$951=$A152)*('Default EI Values'!$B$2:$B$951="Any")*('Default EI Values'!$C$2:$C$951=$C152)*('Default EI Values'!$D$2:$D$951=U$17)*('Default EI Values'!$E$2:$E$951=U152),0))))</f>
        <v>0</v>
      </c>
      <c r="X152" s="204"/>
      <c r="Y152" s="204"/>
      <c r="Z152" s="140" t="str" cm="1">
        <f t="array" ref="Z152">IF(LEN($B152)=0,"",INDEX(table_options[Component Options],MATCH(1,(table_options[Sector]=$A152)*(table_options[Supply]=$C152)*(table_options[Component]=Z$17)*(table_options[Default?]=TRUE),0)))</f>
        <v>None</v>
      </c>
      <c r="AA152" s="148">
        <f>IF(Z152="None",0,INDEX('Default Values'!$B$72:$B$85,MATCH('Historical Mix'!Z$17,'Default Values'!$A$72:$A$85,0)))</f>
        <v>0</v>
      </c>
      <c r="AB152" s="149" cm="1">
        <f t="array" ref="AB152">IF(OR(Z152="None",D152=0),0,INDEX('Default EI Values'!$F$2:$F$951,_xlfn.IFNA(MATCH(1,('Default EI Values'!$A$2:$A$951=$A152)*('Default EI Values'!$B$2:$B$951=$B152)*('Default EI Values'!$C$2:$C$951=SUBSTITUTE($C152,"*",""))*('Default EI Values'!$D$2:$D$951=Z$17)*('Default EI Values'!$E$2:$E$951=Z152),0),MATCH(1,('Default EI Values'!$A$2:$A$951=$A152)*('Default EI Values'!$B$2:$B$951="Any")*('Default EI Values'!$C$2:$C$951=$C152)*('Default EI Values'!$D$2:$D$951=Z$17)*('Default EI Values'!$E$2:$E$951=Z152),0))))</f>
        <v>0</v>
      </c>
      <c r="AC152" s="204"/>
      <c r="AD152" s="204"/>
    </row>
    <row r="153" spans="1:30" x14ac:dyDescent="0.25">
      <c r="A153" s="140" t="s">
        <v>11</v>
      </c>
      <c r="B153" s="140" t="s">
        <v>27</v>
      </c>
      <c r="C153" s="140" t="s">
        <v>189</v>
      </c>
      <c r="D153" s="147">
        <f t="shared" si="40"/>
        <v>0.16944840871927802</v>
      </c>
      <c r="E153" s="140" t="str" cm="1">
        <f t="array" ref="E153">IF(LEN($B153)=0,"",INDEX(table_options[Component Options],MATCH(1,(table_options[Sector]=$A153)*(table_options[Supply]=$C153)*(table_options[Component]=E$17)*(table_options[Default?]=TRUE),0)))</f>
        <v>Local Surface Water</v>
      </c>
      <c r="F153" s="148">
        <f>IF(E153="None",0,INDEX('Default Values'!$B$72:$B$85,MATCH('Historical Mix'!$C153,'Default Values'!$A$72:$A$85,0)))</f>
        <v>0.27</v>
      </c>
      <c r="G153" s="149" cm="1">
        <f t="array" ref="G153">IF(OR(E153="None",D153=0),0,_xlfn.IFNA(INDEX('Default EI Values'!$F$2:$F$951,_xlfn.IFNA(MATCH(1,('Default EI Values'!$A$2:$A$951=$A153)*('Default EI Values'!$B$2:$B$951=$B153)*('Default EI Values'!$C$2:$C$951=SUBSTITUTE($C153,"*",""))*('Default EI Values'!$D$2:$D$951=E$17)*('Default EI Values'!$E$2:$E$951=E153),0),MATCH(1,('Default EI Values'!$A$2:$A$951=$A153)*('Default EI Values'!$B$2:$B$951="Any")*('Default EI Values'!$C$2:$C$951=$C153)*('Default EI Values'!$D$2:$D$951=E$17)*('Default EI Values'!$E$2:$E$951=E153),0))),0))</f>
        <v>88.91037350000002</v>
      </c>
      <c r="H153" s="204"/>
      <c r="I153" s="204"/>
      <c r="J153" s="140" t="str" cm="1">
        <f t="array" ref="J153">IF(LEN($B153)=0,"",INDEX(table_options[Component Options],MATCH(1,(table_options[Sector]=$A153)*(table_options[Supply]=$C153)*(table_options[Component]=J$17)*(table_options[Default?]=TRUE),0)))</f>
        <v>None</v>
      </c>
      <c r="K153" s="148">
        <f>IF(J153="None",0,INDEX('Default Values'!$B$72:$B$85,MATCH('Historical Mix'!J$17,'Default Values'!$A$72:$A$85,0)))</f>
        <v>0</v>
      </c>
      <c r="L153" s="149" cm="1">
        <f t="array" ref="L153">IF(OR(J153="None",D153=0),0,INDEX('Default EI Values'!$F$2:$F$951,_xlfn.IFNA(MATCH(1,('Default EI Values'!$A$2:$A$951=$A153)*('Default EI Values'!$B$2:$B$951=$B153)*('Default EI Values'!$C$2:$C$951=SUBSTITUTE($C153,"*",""))*('Default EI Values'!$D$2:$D$951=J$17)*('Default EI Values'!$E$2:$E$951=J153),0),MATCH(1,('Default EI Values'!$A$2:$A$951=$A153)*('Default EI Values'!$B$2:$B$951="Any")*('Default EI Values'!$C$2:$C$951=$C153)*('Default EI Values'!$D$2:$D$951=J$17)*('Default EI Values'!$E$2:$E$951=J153),0))))</f>
        <v>0</v>
      </c>
      <c r="M153" s="204"/>
      <c r="N153" s="204"/>
      <c r="O153" s="140" t="str" cm="1">
        <f t="array" ref="O153">IF(LEN($B153)=0,"",INDEX(table_options[Component Options],MATCH(1,(table_options[Sector]=$A153)*(table_options[Supply]=$C153)*(table_options[Component]=O$17)*(table_options[Default?]=TRUE),0)))</f>
        <v>Ag Distribution</v>
      </c>
      <c r="P153" s="140" t="str">
        <f>IF(OR(LEN($C153)=0,O153&lt;&gt;"Urban Potable Distribution"),"",INDEX('Default Values'!$B$56:$B$65,MATCH('Historical Mix'!$B153,'Default Values'!$A$56:$A$65,0)))</f>
        <v/>
      </c>
      <c r="Q153" s="148">
        <f>IF(P153="None",0,INDEX('Default Values'!$B$72:$B$85,MATCH('Historical Mix'!O$17,'Default Values'!$A$72:$A$85,0)))</f>
        <v>0.95</v>
      </c>
      <c r="R153" s="149" cm="1">
        <f t="array" ref="R153">IF(OR(O153="None",D153=0),0,INDEX('Default EI Values'!$F$2:$F$951,_xlfn.IFNA(MATCH(1,('Default EI Values'!$A$2:$A$951=$A153)*('Default EI Values'!$B$2:$B$951=$B153)*('Default EI Values'!$C$2:$C$951=SUBSTITUTE($C153,"*",""))*('Default EI Values'!$D$2:$D$951=O$17)*('Default EI Values'!$E$2:$E$951=O153),0),_xlfn.IFNA(MATCH(1,('Default EI Values'!$A$2:$A$951=$A153)*('Default EI Values'!$B$2:$B$951="Any")*('Default EI Values'!$C$2:$C$951=$C153)*('Default EI Values'!$D$2:$D$951=O$17)*('Default EI Values'!$E$2:$E$951=O153),0),MATCH(1,('Default EI Values'!$B$2:$B$951="Any")*('Default EI Values'!$C$2:$C$951=$C153)*('Default EI Values'!$D$2:$D$951=O$17)*('Default EI Values'!$E$2:$E$951=$O153&amp;" - "&amp;$P153),0)))))</f>
        <v>388.57731749999999</v>
      </c>
      <c r="S153" s="204"/>
      <c r="T153" s="204"/>
      <c r="U153" s="140" t="str" cm="1">
        <f t="array" ref="U153">IF(LEN($B153)=0,"",INDEX(table_options[Component Options],MATCH(1,(table_options[Sector]=$A153)*(table_options[Supply]=$C153)*(table_options[Component]=U$17)*(table_options[Default?]=TRUE),0)))</f>
        <v>None</v>
      </c>
      <c r="V153" s="148">
        <f>IF(U153="None",0,INDEX('Default Values'!$B$72:$B$85,MATCH('Historical Mix'!U$17,'Default Values'!$A$72:$A$85,0)))</f>
        <v>0</v>
      </c>
      <c r="W153" s="149" cm="1">
        <f t="array" ref="W153">IF(OR(U153="None",D153=0),0,INDEX('Default EI Values'!$F$2:$F$951,_xlfn.IFNA(MATCH(1,('Default EI Values'!$A$2:$A$951=$A153)*('Default EI Values'!$B$2:$B$951=$B153)*('Default EI Values'!$C$2:$C$951=SUBSTITUTE($C153,"*",""))*('Default EI Values'!$D$2:$D$951=U$17)*('Default EI Values'!$E$2:$E$951=U153),0),MATCH(1,('Default EI Values'!$A$2:$A$951=$A153)*('Default EI Values'!$B$2:$B$951="Any")*('Default EI Values'!$C$2:$C$951=$C153)*('Default EI Values'!$D$2:$D$951=U$17)*('Default EI Values'!$E$2:$E$951=U153),0))))</f>
        <v>0</v>
      </c>
      <c r="X153" s="204"/>
      <c r="Y153" s="204"/>
      <c r="Z153" s="140" t="str" cm="1">
        <f t="array" ref="Z153">IF(LEN($B153)=0,"",INDEX(table_options[Component Options],MATCH(1,(table_options[Sector]=$A153)*(table_options[Supply]=$C153)*(table_options[Component]=Z$17)*(table_options[Default?]=TRUE),0)))</f>
        <v>None</v>
      </c>
      <c r="AA153" s="148">
        <f>IF(Z153="None",0,INDEX('Default Values'!$B$72:$B$85,MATCH('Historical Mix'!Z$17,'Default Values'!$A$72:$A$85,0)))</f>
        <v>0</v>
      </c>
      <c r="AB153" s="149" cm="1">
        <f t="array" ref="AB153">IF(OR(Z153="None",D153=0),0,INDEX('Default EI Values'!$F$2:$F$951,_xlfn.IFNA(MATCH(1,('Default EI Values'!$A$2:$A$951=$A153)*('Default EI Values'!$B$2:$B$951=$B153)*('Default EI Values'!$C$2:$C$951=SUBSTITUTE($C153,"*",""))*('Default EI Values'!$D$2:$D$951=Z$17)*('Default EI Values'!$E$2:$E$951=Z153),0),MATCH(1,('Default EI Values'!$A$2:$A$951=$A153)*('Default EI Values'!$B$2:$B$951="Any")*('Default EI Values'!$C$2:$C$951=$C153)*('Default EI Values'!$D$2:$D$951=Z$17)*('Default EI Values'!$E$2:$E$951=Z153),0))))</f>
        <v>0</v>
      </c>
      <c r="AC153" s="204"/>
      <c r="AD153" s="204"/>
    </row>
    <row r="154" spans="1:30" x14ac:dyDescent="0.25">
      <c r="A154" s="140" t="s">
        <v>11</v>
      </c>
      <c r="B154" s="140" t="s">
        <v>27</v>
      </c>
      <c r="C154" s="140" t="s">
        <v>188</v>
      </c>
      <c r="D154" s="147">
        <f t="shared" si="40"/>
        <v>0</v>
      </c>
      <c r="E154" s="140" t="str" cm="1">
        <f t="array" ref="E154">IF(LEN($B154)=0,"",INDEX(table_options[Component Options],MATCH(1,(table_options[Sector]=$A154)*(table_options[Supply]=$C154)*(table_options[Component]=E$17)*(table_options[Default?]=TRUE),0)))</f>
        <v>Local Imported Deliveries</v>
      </c>
      <c r="F154" s="148">
        <f>IF(E154="None",0,INDEX('Default Values'!$B$72:$B$85,MATCH('Historical Mix'!$C154,'Default Values'!$A$72:$A$85,0)))</f>
        <v>0.27</v>
      </c>
      <c r="G154" s="149" cm="1">
        <f t="array" ref="G154">IF(OR(E154="None",D154=0),0,_xlfn.IFNA(INDEX('Default EI Values'!$F$2:$F$951,_xlfn.IFNA(MATCH(1,('Default EI Values'!$A$2:$A$951=$A154)*('Default EI Values'!$B$2:$B$951=$B154)*('Default EI Values'!$C$2:$C$951=SUBSTITUTE($C154,"*",""))*('Default EI Values'!$D$2:$D$951=E$17)*('Default EI Values'!$E$2:$E$951=E154),0),MATCH(1,('Default EI Values'!$A$2:$A$951=$A154)*('Default EI Values'!$B$2:$B$951="Any")*('Default EI Values'!$C$2:$C$951=$C154)*('Default EI Values'!$D$2:$D$951=E$17)*('Default EI Values'!$E$2:$E$951=E154),0))),0))</f>
        <v>0</v>
      </c>
      <c r="H154" s="204"/>
      <c r="I154" s="204"/>
      <c r="J154" s="140" t="str" cm="1">
        <f t="array" ref="J154">IF(LEN($B154)=0,"",INDEX(table_options[Component Options],MATCH(1,(table_options[Sector]=$A154)*(table_options[Supply]=$C154)*(table_options[Component]=J$17)*(table_options[Default?]=TRUE),0)))</f>
        <v>None</v>
      </c>
      <c r="K154" s="148">
        <f>IF(J154="None",0,INDEX('Default Values'!$B$72:$B$85,MATCH('Historical Mix'!J$17,'Default Values'!$A$72:$A$85,0)))</f>
        <v>0</v>
      </c>
      <c r="L154" s="149" cm="1">
        <f t="array" ref="L154">IF(OR(J154="None",D154=0),0,INDEX('Default EI Values'!$F$2:$F$951,_xlfn.IFNA(MATCH(1,('Default EI Values'!$A$2:$A$951=$A154)*('Default EI Values'!$B$2:$B$951=$B154)*('Default EI Values'!$C$2:$C$951=SUBSTITUTE($C154,"*",""))*('Default EI Values'!$D$2:$D$951=J$17)*('Default EI Values'!$E$2:$E$951=J154),0),MATCH(1,('Default EI Values'!$A$2:$A$951=$A154)*('Default EI Values'!$B$2:$B$951="Any")*('Default EI Values'!$C$2:$C$951=$C154)*('Default EI Values'!$D$2:$D$951=J$17)*('Default EI Values'!$E$2:$E$951=J154),0))))</f>
        <v>0</v>
      </c>
      <c r="M154" s="204"/>
      <c r="N154" s="204"/>
      <c r="O154" s="140" t="str" cm="1">
        <f t="array" ref="O154">IF(LEN($B154)=0,"",INDEX(table_options[Component Options],MATCH(1,(table_options[Sector]=$A154)*(table_options[Supply]=$C154)*(table_options[Component]=O$17)*(table_options[Default?]=TRUE),0)))</f>
        <v>Ag Distribution</v>
      </c>
      <c r="P154" s="140" t="str">
        <f>IF(OR(LEN($C154)=0,O154&lt;&gt;"Urban Potable Distribution"),"",INDEX('Default Values'!$B$56:$B$65,MATCH('Historical Mix'!$B154,'Default Values'!$A$56:$A$65,0)))</f>
        <v/>
      </c>
      <c r="Q154" s="148">
        <f>IF(P154="None",0,INDEX('Default Values'!$B$72:$B$85,MATCH('Historical Mix'!O$17,'Default Values'!$A$72:$A$85,0)))</f>
        <v>0.95</v>
      </c>
      <c r="R154" s="149" cm="1">
        <f t="array" ref="R154">IF(OR(O154="None",D154=0),0,INDEX('Default EI Values'!$F$2:$F$951,_xlfn.IFNA(MATCH(1,('Default EI Values'!$A$2:$A$951=$A154)*('Default EI Values'!$B$2:$B$951=$B154)*('Default EI Values'!$C$2:$C$951=SUBSTITUTE($C154,"*",""))*('Default EI Values'!$D$2:$D$951=O$17)*('Default EI Values'!$E$2:$E$951=O154),0),_xlfn.IFNA(MATCH(1,('Default EI Values'!$A$2:$A$951=$A154)*('Default EI Values'!$B$2:$B$951="Any")*('Default EI Values'!$C$2:$C$951=$C154)*('Default EI Values'!$D$2:$D$951=O$17)*('Default EI Values'!$E$2:$E$951=O154),0),MATCH(1,('Default EI Values'!$B$2:$B$951="Any")*('Default EI Values'!$C$2:$C$951=$C154)*('Default EI Values'!$D$2:$D$951=O$17)*('Default EI Values'!$E$2:$E$951=$O154&amp;" - "&amp;$P154),0)))))</f>
        <v>0</v>
      </c>
      <c r="S154" s="204"/>
      <c r="T154" s="204"/>
      <c r="U154" s="140" t="str" cm="1">
        <f t="array" ref="U154">IF(LEN($B154)=0,"",INDEX(table_options[Component Options],MATCH(1,(table_options[Sector]=$A154)*(table_options[Supply]=$C154)*(table_options[Component]=U$17)*(table_options[Default?]=TRUE),0)))</f>
        <v>None</v>
      </c>
      <c r="V154" s="148">
        <f>IF(U154="None",0,INDEX('Default Values'!$B$72:$B$85,MATCH('Historical Mix'!U$17,'Default Values'!$A$72:$A$85,0)))</f>
        <v>0</v>
      </c>
      <c r="W154" s="149" cm="1">
        <f t="array" ref="W154">IF(OR(U154="None",D154=0),0,INDEX('Default EI Values'!$F$2:$F$951,_xlfn.IFNA(MATCH(1,('Default EI Values'!$A$2:$A$951=$A154)*('Default EI Values'!$B$2:$B$951=$B154)*('Default EI Values'!$C$2:$C$951=SUBSTITUTE($C154,"*",""))*('Default EI Values'!$D$2:$D$951=U$17)*('Default EI Values'!$E$2:$E$951=U154),0),MATCH(1,('Default EI Values'!$A$2:$A$951=$A154)*('Default EI Values'!$B$2:$B$951="Any")*('Default EI Values'!$C$2:$C$951=$C154)*('Default EI Values'!$D$2:$D$951=U$17)*('Default EI Values'!$E$2:$E$951=U154),0))))</f>
        <v>0</v>
      </c>
      <c r="X154" s="204"/>
      <c r="Y154" s="204"/>
      <c r="Z154" s="140" t="str" cm="1">
        <f t="array" ref="Z154">IF(LEN($B154)=0,"",INDEX(table_options[Component Options],MATCH(1,(table_options[Sector]=$A154)*(table_options[Supply]=$C154)*(table_options[Component]=Z$17)*(table_options[Default?]=TRUE),0)))</f>
        <v>None</v>
      </c>
      <c r="AA154" s="148">
        <f>IF(Z154="None",0,INDEX('Default Values'!$B$72:$B$85,MATCH('Historical Mix'!Z$17,'Default Values'!$A$72:$A$85,0)))</f>
        <v>0</v>
      </c>
      <c r="AB154" s="149" cm="1">
        <f t="array" ref="AB154">IF(OR(Z154="None",D154=0),0,INDEX('Default EI Values'!$F$2:$F$951,_xlfn.IFNA(MATCH(1,('Default EI Values'!$A$2:$A$951=$A154)*('Default EI Values'!$B$2:$B$951=$B154)*('Default EI Values'!$C$2:$C$951=SUBSTITUTE($C154,"*",""))*('Default EI Values'!$D$2:$D$951=Z$17)*('Default EI Values'!$E$2:$E$951=Z154),0),MATCH(1,('Default EI Values'!$A$2:$A$951=$A154)*('Default EI Values'!$B$2:$B$951="Any")*('Default EI Values'!$C$2:$C$951=$C154)*('Default EI Values'!$D$2:$D$951=Z$17)*('Default EI Values'!$E$2:$E$951=Z154),0))))</f>
        <v>0</v>
      </c>
      <c r="AC154" s="204"/>
      <c r="AD154" s="204"/>
    </row>
    <row r="155" spans="1:30" x14ac:dyDescent="0.25">
      <c r="A155" s="140" t="s">
        <v>11</v>
      </c>
      <c r="B155" s="140" t="s">
        <v>27</v>
      </c>
      <c r="C155" s="140" t="s">
        <v>19</v>
      </c>
      <c r="D155" s="147">
        <f t="shared" si="40"/>
        <v>0</v>
      </c>
      <c r="E155" s="140" t="str" cm="1">
        <f t="array" ref="E155">IF(LEN($B155)=0,"",INDEX(table_options[Component Options],MATCH(1,(table_options[Sector]=$A155)*(table_options[Supply]=$C155)*(table_options[Component]=E$17)*(table_options[Default?]=TRUE),0)))</f>
        <v>Colorado River Conveyance</v>
      </c>
      <c r="F155" s="148">
        <f>IF(E155="None",0,INDEX('Default Values'!$B$72:$B$85,MATCH('Historical Mix'!$C155,'Default Values'!$A$72:$A$85,0)))</f>
        <v>0</v>
      </c>
      <c r="G155" s="149" cm="1">
        <f t="array" ref="G155">IF(OR(E155="None",D155=0),0,_xlfn.IFNA(INDEX('Default EI Values'!$F$2:$F$951,_xlfn.IFNA(MATCH(1,('Default EI Values'!$A$2:$A$951=$A155)*('Default EI Values'!$B$2:$B$951=$B155)*('Default EI Values'!$C$2:$C$951=SUBSTITUTE($C155,"*",""))*('Default EI Values'!$D$2:$D$951=E$17)*('Default EI Values'!$E$2:$E$951=E155),0),MATCH(1,('Default EI Values'!$A$2:$A$951=$A155)*('Default EI Values'!$B$2:$B$951="Any")*('Default EI Values'!$C$2:$C$951=$C155)*('Default EI Values'!$D$2:$D$951=E$17)*('Default EI Values'!$E$2:$E$951=E155),0))),0))</f>
        <v>0</v>
      </c>
      <c r="H155" s="204"/>
      <c r="I155" s="204"/>
      <c r="J155" s="140" t="str" cm="1">
        <f t="array" ref="J155">IF(LEN($B155)=0,"",INDEX(table_options[Component Options],MATCH(1,(table_options[Sector]=$A155)*(table_options[Supply]=$C155)*(table_options[Component]=J$17)*(table_options[Default?]=TRUE),0)))</f>
        <v>None</v>
      </c>
      <c r="K155" s="148">
        <f>IF(J155="None",0,INDEX('Default Values'!$B$72:$B$85,MATCH('Historical Mix'!J$17,'Default Values'!$A$72:$A$85,0)))</f>
        <v>0</v>
      </c>
      <c r="L155" s="149" cm="1">
        <f t="array" ref="L155">IF(OR(J155="None",D155=0),0,INDEX('Default EI Values'!$F$2:$F$951,_xlfn.IFNA(MATCH(1,('Default EI Values'!$A$2:$A$951=$A155)*('Default EI Values'!$B$2:$B$951=$B155)*('Default EI Values'!$C$2:$C$951=SUBSTITUTE($C155,"*",""))*('Default EI Values'!$D$2:$D$951=J$17)*('Default EI Values'!$E$2:$E$951=J155),0),MATCH(1,('Default EI Values'!$A$2:$A$951=$A155)*('Default EI Values'!$B$2:$B$951="Any")*('Default EI Values'!$C$2:$C$951=$C155)*('Default EI Values'!$D$2:$D$951=J$17)*('Default EI Values'!$E$2:$E$951=J155),0))))</f>
        <v>0</v>
      </c>
      <c r="M155" s="204"/>
      <c r="N155" s="204"/>
      <c r="O155" s="140" t="str" cm="1">
        <f t="array" ref="O155">IF(LEN($B155)=0,"",INDEX(table_options[Component Options],MATCH(1,(table_options[Sector]=$A155)*(table_options[Supply]=$C155)*(table_options[Component]=O$17)*(table_options[Default?]=TRUE),0)))</f>
        <v>Ag Distribution</v>
      </c>
      <c r="P155" s="140" t="str">
        <f>IF(OR(LEN($C155)=0,O155&lt;&gt;"Urban Potable Distribution"),"",INDEX('Default Values'!$B$56:$B$65,MATCH('Historical Mix'!$B155,'Default Values'!$A$56:$A$65,0)))</f>
        <v/>
      </c>
      <c r="Q155" s="148">
        <f>IF(P155="None",0,INDEX('Default Values'!$B$72:$B$85,MATCH('Historical Mix'!O$17,'Default Values'!$A$72:$A$85,0)))</f>
        <v>0.95</v>
      </c>
      <c r="R155" s="149" cm="1">
        <f t="array" ref="R155">IF(OR(O155="None",D155=0),0,INDEX('Default EI Values'!$F$2:$F$951,_xlfn.IFNA(MATCH(1,('Default EI Values'!$A$2:$A$951=$A155)*('Default EI Values'!$B$2:$B$951=$B155)*('Default EI Values'!$C$2:$C$951=SUBSTITUTE($C155,"*",""))*('Default EI Values'!$D$2:$D$951=O$17)*('Default EI Values'!$E$2:$E$951=O155),0),_xlfn.IFNA(MATCH(1,('Default EI Values'!$A$2:$A$951=$A155)*('Default EI Values'!$B$2:$B$951="Any")*('Default EI Values'!$C$2:$C$951=$C155)*('Default EI Values'!$D$2:$D$951=O$17)*('Default EI Values'!$E$2:$E$951=O155),0),MATCH(1,('Default EI Values'!$B$2:$B$951="Any")*('Default EI Values'!$C$2:$C$951=$C155)*('Default EI Values'!$D$2:$D$951=O$17)*('Default EI Values'!$E$2:$E$951=$O155&amp;" - "&amp;$P155),0)))))</f>
        <v>0</v>
      </c>
      <c r="S155" s="204"/>
      <c r="T155" s="204"/>
      <c r="U155" s="140" t="str" cm="1">
        <f t="array" ref="U155">IF(LEN($B155)=0,"",INDEX(table_options[Component Options],MATCH(1,(table_options[Sector]=$A155)*(table_options[Supply]=$C155)*(table_options[Component]=U$17)*(table_options[Default?]=TRUE),0)))</f>
        <v>None</v>
      </c>
      <c r="V155" s="148">
        <f>IF(U155="None",0,INDEX('Default Values'!$B$72:$B$85,MATCH('Historical Mix'!U$17,'Default Values'!$A$72:$A$85,0)))</f>
        <v>0</v>
      </c>
      <c r="W155" s="149" cm="1">
        <f t="array" ref="W155">IF(OR(U155="None",D155=0),0,INDEX('Default EI Values'!$F$2:$F$951,_xlfn.IFNA(MATCH(1,('Default EI Values'!$A$2:$A$951=$A155)*('Default EI Values'!$B$2:$B$951=$B155)*('Default EI Values'!$C$2:$C$951=SUBSTITUTE($C155,"*",""))*('Default EI Values'!$D$2:$D$951=U$17)*('Default EI Values'!$E$2:$E$951=U155),0),MATCH(1,('Default EI Values'!$A$2:$A$951=$A155)*('Default EI Values'!$B$2:$B$951="Any")*('Default EI Values'!$C$2:$C$951=$C155)*('Default EI Values'!$D$2:$D$951=U$17)*('Default EI Values'!$E$2:$E$951=U155),0))))</f>
        <v>0</v>
      </c>
      <c r="X155" s="204"/>
      <c r="Y155" s="204"/>
      <c r="Z155" s="140" t="str" cm="1">
        <f t="array" ref="Z155">IF(LEN($B155)=0,"",INDEX(table_options[Component Options],MATCH(1,(table_options[Sector]=$A155)*(table_options[Supply]=$C155)*(table_options[Component]=Z$17)*(table_options[Default?]=TRUE),0)))</f>
        <v>None</v>
      </c>
      <c r="AA155" s="148">
        <f>IF(Z155="None",0,INDEX('Default Values'!$B$72:$B$85,MATCH('Historical Mix'!Z$17,'Default Values'!$A$72:$A$85,0)))</f>
        <v>0</v>
      </c>
      <c r="AB155" s="149" cm="1">
        <f t="array" ref="AB155">IF(OR(Z155="None",D155=0),0,INDEX('Default EI Values'!$F$2:$F$951,_xlfn.IFNA(MATCH(1,('Default EI Values'!$A$2:$A$951=$A155)*('Default EI Values'!$B$2:$B$951=$B155)*('Default EI Values'!$C$2:$C$951=SUBSTITUTE($C155,"*",""))*('Default EI Values'!$D$2:$D$951=Z$17)*('Default EI Values'!$E$2:$E$951=Z155),0),MATCH(1,('Default EI Values'!$A$2:$A$951=$A155)*('Default EI Values'!$B$2:$B$951="Any")*('Default EI Values'!$C$2:$C$951=$C155)*('Default EI Values'!$D$2:$D$951=Z$17)*('Default EI Values'!$E$2:$E$951=Z155),0))))</f>
        <v>0</v>
      </c>
      <c r="AC155" s="204"/>
      <c r="AD155" s="204"/>
    </row>
    <row r="156" spans="1:30" x14ac:dyDescent="0.25">
      <c r="A156" s="140" t="s">
        <v>11</v>
      </c>
      <c r="B156" s="140" t="s">
        <v>27</v>
      </c>
      <c r="C156" s="140" t="s">
        <v>191</v>
      </c>
      <c r="D156" s="147">
        <f t="shared" si="40"/>
        <v>0.12864887805243383</v>
      </c>
      <c r="E156" s="140" t="str" cm="1">
        <f t="array" ref="E156">IF(LEN($B156)=0,"",INDEX(table_options[Component Options],MATCH(1,(table_options[Sector]=$A156)*(table_options[Supply]=$C156)*(table_options[Component]=E$17)*(table_options[Default?]=TRUE),0)))</f>
        <v>Central Valley Project Conveyance</v>
      </c>
      <c r="F156" s="148">
        <f>IF(E156="None",0,INDEX('Default Values'!$B$72:$B$85,MATCH('Historical Mix'!$C156,'Default Values'!$A$72:$A$85,0)))</f>
        <v>0</v>
      </c>
      <c r="G156" s="149" cm="1">
        <f t="array" ref="G156">IF(OR(E156="None",D156=0),0,_xlfn.IFNA(INDEX('Default EI Values'!$F$2:$F$951,_xlfn.IFNA(MATCH(1,('Default EI Values'!$A$2:$A$951=$A156)*('Default EI Values'!$B$2:$B$951=$B156)*('Default EI Values'!$C$2:$C$951=SUBSTITUTE($C156,"*",""))*('Default EI Values'!$D$2:$D$951=E$17)*('Default EI Values'!$E$2:$E$951=E156),0),MATCH(1,('Default EI Values'!$A$2:$A$951=$A156)*('Default EI Values'!$B$2:$B$951="Any")*('Default EI Values'!$C$2:$C$951=$C156)*('Default EI Values'!$D$2:$D$951=E$17)*('Default EI Values'!$E$2:$E$951=E156),0))),0))</f>
        <v>240.96575000000001</v>
      </c>
      <c r="H156" s="204"/>
      <c r="I156" s="204"/>
      <c r="J156" s="140" t="str" cm="1">
        <f t="array" ref="J156">IF(LEN($B156)=0,"",INDEX(table_options[Component Options],MATCH(1,(table_options[Sector]=$A156)*(table_options[Supply]=$C156)*(table_options[Component]=J$17)*(table_options[Default?]=TRUE),0)))</f>
        <v>None</v>
      </c>
      <c r="K156" s="148">
        <f>IF(J156="None",0,INDEX('Default Values'!$B$72:$B$85,MATCH('Historical Mix'!J$17,'Default Values'!$A$72:$A$85,0)))</f>
        <v>0</v>
      </c>
      <c r="L156" s="149" cm="1">
        <f t="array" ref="L156">IF(OR(J156="None",D156=0),0,INDEX('Default EI Values'!$F$2:$F$951,_xlfn.IFNA(MATCH(1,('Default EI Values'!$A$2:$A$951=$A156)*('Default EI Values'!$B$2:$B$951=$B156)*('Default EI Values'!$C$2:$C$951=SUBSTITUTE($C156,"*",""))*('Default EI Values'!$D$2:$D$951=J$17)*('Default EI Values'!$E$2:$E$951=J156),0),MATCH(1,('Default EI Values'!$A$2:$A$951=$A156)*('Default EI Values'!$B$2:$B$951="Any")*('Default EI Values'!$C$2:$C$951=$C156)*('Default EI Values'!$D$2:$D$951=J$17)*('Default EI Values'!$E$2:$E$951=J156),0))))</f>
        <v>0</v>
      </c>
      <c r="M156" s="204"/>
      <c r="N156" s="204"/>
      <c r="O156" s="140" t="str" cm="1">
        <f t="array" ref="O156">IF(LEN($B156)=0,"",INDEX(table_options[Component Options],MATCH(1,(table_options[Sector]=$A156)*(table_options[Supply]=$C156)*(table_options[Component]=O$17)*(table_options[Default?]=TRUE),0)))</f>
        <v>Ag Distribution</v>
      </c>
      <c r="P156" s="140" t="str">
        <f>IF(OR(LEN($C156)=0,O156&lt;&gt;"Urban Potable Distribution"),"",INDEX('Default Values'!$B$56:$B$65,MATCH('Historical Mix'!$B156,'Default Values'!$A$56:$A$65,0)))</f>
        <v/>
      </c>
      <c r="Q156" s="148">
        <f>IF(P156="None",0,INDEX('Default Values'!$B$72:$B$85,MATCH('Historical Mix'!O$17,'Default Values'!$A$72:$A$85,0)))</f>
        <v>0.95</v>
      </c>
      <c r="R156" s="149" cm="1">
        <f t="array" ref="R156">IF(OR(O156="None",D156=0),0,INDEX('Default EI Values'!$F$2:$F$951,_xlfn.IFNA(MATCH(1,('Default EI Values'!$A$2:$A$951=$A156)*('Default EI Values'!$B$2:$B$951=$B156)*('Default EI Values'!$C$2:$C$951=SUBSTITUTE($C156,"*",""))*('Default EI Values'!$D$2:$D$951=O$17)*('Default EI Values'!$E$2:$E$951=O156),0),_xlfn.IFNA(MATCH(1,('Default EI Values'!$A$2:$A$951=$A156)*('Default EI Values'!$B$2:$B$951="Any")*('Default EI Values'!$C$2:$C$951=$C156)*('Default EI Values'!$D$2:$D$951=O$17)*('Default EI Values'!$E$2:$E$951=O156),0),MATCH(1,('Default EI Values'!$B$2:$B$951="Any")*('Default EI Values'!$C$2:$C$951=$C156)*('Default EI Values'!$D$2:$D$951=O$17)*('Default EI Values'!$E$2:$E$951=$O156&amp;" - "&amp;$P156),0)))))</f>
        <v>388.57731749999999</v>
      </c>
      <c r="S156" s="204"/>
      <c r="T156" s="204"/>
      <c r="U156" s="140" t="str" cm="1">
        <f t="array" ref="U156">IF(LEN($B156)=0,"",INDEX(table_options[Component Options],MATCH(1,(table_options[Sector]=$A156)*(table_options[Supply]=$C156)*(table_options[Component]=U$17)*(table_options[Default?]=TRUE),0)))</f>
        <v>None</v>
      </c>
      <c r="V156" s="148">
        <f>IF(U156="None",0,INDEX('Default Values'!$B$72:$B$85,MATCH('Historical Mix'!U$17,'Default Values'!$A$72:$A$85,0)))</f>
        <v>0</v>
      </c>
      <c r="W156" s="149" cm="1">
        <f t="array" ref="W156">IF(OR(U156="None",D156=0),0,INDEX('Default EI Values'!$F$2:$F$951,_xlfn.IFNA(MATCH(1,('Default EI Values'!$A$2:$A$951=$A156)*('Default EI Values'!$B$2:$B$951=$B156)*('Default EI Values'!$C$2:$C$951=SUBSTITUTE($C156,"*",""))*('Default EI Values'!$D$2:$D$951=U$17)*('Default EI Values'!$E$2:$E$951=U156),0),MATCH(1,('Default EI Values'!$A$2:$A$951=$A156)*('Default EI Values'!$B$2:$B$951="Any")*('Default EI Values'!$C$2:$C$951=$C156)*('Default EI Values'!$D$2:$D$951=U$17)*('Default EI Values'!$E$2:$E$951=U156),0))))</f>
        <v>0</v>
      </c>
      <c r="X156" s="204"/>
      <c r="Y156" s="204"/>
      <c r="Z156" s="140" t="str" cm="1">
        <f t="array" ref="Z156">IF(LEN($B156)=0,"",INDEX(table_options[Component Options],MATCH(1,(table_options[Sector]=$A156)*(table_options[Supply]=$C156)*(table_options[Component]=Z$17)*(table_options[Default?]=TRUE),0)))</f>
        <v>None</v>
      </c>
      <c r="AA156" s="148">
        <f>IF(Z156="None",0,INDEX('Default Values'!$B$72:$B$85,MATCH('Historical Mix'!Z$17,'Default Values'!$A$72:$A$85,0)))</f>
        <v>0</v>
      </c>
      <c r="AB156" s="149" cm="1">
        <f t="array" ref="AB156">IF(OR(Z156="None",D156=0),0,INDEX('Default EI Values'!$F$2:$F$951,_xlfn.IFNA(MATCH(1,('Default EI Values'!$A$2:$A$951=$A156)*('Default EI Values'!$B$2:$B$951=$B156)*('Default EI Values'!$C$2:$C$951=SUBSTITUTE($C156,"*",""))*('Default EI Values'!$D$2:$D$951=Z$17)*('Default EI Values'!$E$2:$E$951=Z156),0),MATCH(1,('Default EI Values'!$A$2:$A$951=$A156)*('Default EI Values'!$B$2:$B$951="Any")*('Default EI Values'!$C$2:$C$951=$C156)*('Default EI Values'!$D$2:$D$951=Z$17)*('Default EI Values'!$E$2:$E$951=Z156),0))))</f>
        <v>0</v>
      </c>
      <c r="AC156" s="204"/>
      <c r="AD156" s="204"/>
    </row>
    <row r="157" spans="1:30" x14ac:dyDescent="0.25">
      <c r="A157" s="140" t="s">
        <v>11</v>
      </c>
      <c r="B157" s="140" t="s">
        <v>27</v>
      </c>
      <c r="C157" s="140" t="s">
        <v>190</v>
      </c>
      <c r="D157" s="147">
        <f t="shared" si="40"/>
        <v>7.4162960127485536E-2</v>
      </c>
      <c r="E157" s="140" t="str" cm="1">
        <f t="array" ref="E157">IF(LEN($B157)=0,"",INDEX(table_options[Component Options],MATCH(1,(table_options[Sector]=$A157)*(table_options[Supply]=$C157)*(table_options[Component]=E$17)*(table_options[Default?]=TRUE),0)))</f>
        <v>State Water Project Conveyance</v>
      </c>
      <c r="F157" s="148">
        <f>IF(E157="None",0,INDEX('Default Values'!$B$72:$B$85,MATCH('Historical Mix'!$C157,'Default Values'!$A$72:$A$85,0)))</f>
        <v>0</v>
      </c>
      <c r="G157" s="149" cm="1">
        <f t="array" ref="G157">IF(OR(E157="None",D157=0),0,_xlfn.IFNA(INDEX('Default EI Values'!$F$2:$F$951,_xlfn.IFNA(MATCH(1,('Default EI Values'!$A$2:$A$951=$A157)*('Default EI Values'!$B$2:$B$951=$B157)*('Default EI Values'!$C$2:$C$951=SUBSTITUTE($C157,"*",""))*('Default EI Values'!$D$2:$D$951=E$17)*('Default EI Values'!$E$2:$E$951=E157),0),MATCH(1,('Default EI Values'!$A$2:$A$951=$A157)*('Default EI Values'!$B$2:$B$951="Any")*('Default EI Values'!$C$2:$C$951=$C157)*('Default EI Values'!$D$2:$D$951=E$17)*('Default EI Values'!$E$2:$E$951=E157),0))),0))</f>
        <v>2603.4250000000002</v>
      </c>
      <c r="H157" s="205"/>
      <c r="I157" s="205"/>
      <c r="J157" s="140" t="str" cm="1">
        <f t="array" ref="J157">IF(LEN($B157)=0,"",INDEX(table_options[Component Options],MATCH(1,(table_options[Sector]=$A157)*(table_options[Supply]=$C157)*(table_options[Component]=J$17)*(table_options[Default?]=TRUE),0)))</f>
        <v>None</v>
      </c>
      <c r="K157" s="148">
        <f>IF(J157="None",0,INDEX('Default Values'!$B$72:$B$85,MATCH('Historical Mix'!J$17,'Default Values'!$A$72:$A$85,0)))</f>
        <v>0</v>
      </c>
      <c r="L157" s="149" cm="1">
        <f t="array" ref="L157">IF(OR(J157="None",D157=0),0,INDEX('Default EI Values'!$F$2:$F$951,_xlfn.IFNA(MATCH(1,('Default EI Values'!$A$2:$A$951=$A157)*('Default EI Values'!$B$2:$B$951=$B157)*('Default EI Values'!$C$2:$C$951=SUBSTITUTE($C157,"*",""))*('Default EI Values'!$D$2:$D$951=J$17)*('Default EI Values'!$E$2:$E$951=J157),0),MATCH(1,('Default EI Values'!$A$2:$A$951=$A157)*('Default EI Values'!$B$2:$B$951="Any")*('Default EI Values'!$C$2:$C$951=$C157)*('Default EI Values'!$D$2:$D$951=J$17)*('Default EI Values'!$E$2:$E$951=J157),0))))</f>
        <v>0</v>
      </c>
      <c r="M157" s="205"/>
      <c r="N157" s="205"/>
      <c r="O157" s="140" t="str" cm="1">
        <f t="array" ref="O157">IF(LEN($B157)=0,"",INDEX(table_options[Component Options],MATCH(1,(table_options[Sector]=$A157)*(table_options[Supply]=$C157)*(table_options[Component]=O$17)*(table_options[Default?]=TRUE),0)))</f>
        <v>Ag Distribution</v>
      </c>
      <c r="P157" s="140" t="str">
        <f>IF(OR(LEN($C157)=0,O157&lt;&gt;"Urban Potable Distribution"),"",INDEX('Default Values'!$B$56:$B$65,MATCH('Historical Mix'!$B157,'Default Values'!$A$56:$A$65,0)))</f>
        <v/>
      </c>
      <c r="Q157" s="148">
        <f>IF(P157="None",0,INDEX('Default Values'!$B$72:$B$85,MATCH('Historical Mix'!O$17,'Default Values'!$A$72:$A$85,0)))</f>
        <v>0.95</v>
      </c>
      <c r="R157" s="149" cm="1">
        <f t="array" ref="R157">IF(OR(O157="None",D157=0),0,INDEX('Default EI Values'!$F$2:$F$951,_xlfn.IFNA(MATCH(1,('Default EI Values'!$A$2:$A$951=$A157)*('Default EI Values'!$B$2:$B$951=$B157)*('Default EI Values'!$C$2:$C$951=SUBSTITUTE($C157,"*",""))*('Default EI Values'!$D$2:$D$951=O$17)*('Default EI Values'!$E$2:$E$951=O157),0),_xlfn.IFNA(MATCH(1,('Default EI Values'!$A$2:$A$951=$A157)*('Default EI Values'!$B$2:$B$951="Any")*('Default EI Values'!$C$2:$C$951=$C157)*('Default EI Values'!$D$2:$D$951=O$17)*('Default EI Values'!$E$2:$E$951=O157),0),MATCH(1,('Default EI Values'!$B$2:$B$951="Any")*('Default EI Values'!$C$2:$C$951=$C157)*('Default EI Values'!$D$2:$D$951=O$17)*('Default EI Values'!$E$2:$E$951=$O157&amp;" - "&amp;$P157),0)))))</f>
        <v>388.57731749999999</v>
      </c>
      <c r="S157" s="205"/>
      <c r="T157" s="205"/>
      <c r="U157" s="140" t="str" cm="1">
        <f t="array" ref="U157">IF(LEN($B157)=0,"",INDEX(table_options[Component Options],MATCH(1,(table_options[Sector]=$A157)*(table_options[Supply]=$C157)*(table_options[Component]=U$17)*(table_options[Default?]=TRUE),0)))</f>
        <v>None</v>
      </c>
      <c r="V157" s="148">
        <f>IF(U157="None",0,INDEX('Default Values'!$B$72:$B$85,MATCH('Historical Mix'!U$17,'Default Values'!$A$72:$A$85,0)))</f>
        <v>0</v>
      </c>
      <c r="W157" s="149" cm="1">
        <f t="array" ref="W157">IF(OR(U157="None",D157=0),0,INDEX('Default EI Values'!$F$2:$F$951,_xlfn.IFNA(MATCH(1,('Default EI Values'!$A$2:$A$951=$A157)*('Default EI Values'!$B$2:$B$951=$B157)*('Default EI Values'!$C$2:$C$951=SUBSTITUTE($C157,"*",""))*('Default EI Values'!$D$2:$D$951=U$17)*('Default EI Values'!$E$2:$E$951=U157),0),MATCH(1,('Default EI Values'!$A$2:$A$951=$A157)*('Default EI Values'!$B$2:$B$951="Any")*('Default EI Values'!$C$2:$C$951=$C157)*('Default EI Values'!$D$2:$D$951=U$17)*('Default EI Values'!$E$2:$E$951=U157),0))))</f>
        <v>0</v>
      </c>
      <c r="X157" s="205"/>
      <c r="Y157" s="205"/>
      <c r="Z157" s="140" t="str" cm="1">
        <f t="array" ref="Z157">IF(LEN($B157)=0,"",INDEX(table_options[Component Options],MATCH(1,(table_options[Sector]=$A157)*(table_options[Supply]=$C157)*(table_options[Component]=Z$17)*(table_options[Default?]=TRUE),0)))</f>
        <v>None</v>
      </c>
      <c r="AA157" s="148">
        <f>IF(Z157="None",0,INDEX('Default Values'!$B$72:$B$85,MATCH('Historical Mix'!Z$17,'Default Values'!$A$72:$A$85,0)))</f>
        <v>0</v>
      </c>
      <c r="AB157" s="149" cm="1">
        <f t="array" ref="AB157">IF(OR(Z157="None",D157=0),0,INDEX('Default EI Values'!$F$2:$F$951,_xlfn.IFNA(MATCH(1,('Default EI Values'!$A$2:$A$951=$A157)*('Default EI Values'!$B$2:$B$951=$B157)*('Default EI Values'!$C$2:$C$951=SUBSTITUTE($C157,"*",""))*('Default EI Values'!$D$2:$D$951=Z$17)*('Default EI Values'!$E$2:$E$951=Z157),0),MATCH(1,('Default EI Values'!$A$2:$A$951=$A157)*('Default EI Values'!$B$2:$B$951="Any")*('Default EI Values'!$C$2:$C$951=$C157)*('Default EI Values'!$D$2:$D$951=Z$17)*('Default EI Values'!$E$2:$E$951=Z157),0))))</f>
        <v>0</v>
      </c>
      <c r="AC157" s="205"/>
      <c r="AD157" s="205"/>
    </row>
    <row r="158" spans="1:30" x14ac:dyDescent="0.25">
      <c r="A158" s="140" t="s">
        <v>10</v>
      </c>
      <c r="B158" s="140" t="s">
        <v>21</v>
      </c>
      <c r="C158" s="140" t="s">
        <v>45</v>
      </c>
      <c r="D158" s="147">
        <f t="shared" ref="D158:D177" si="71">INDEX($A$2:$L$12,MATCH(B158,$A$2:$A$12,0),MATCH(C158,$A$2:$L$2,0))</f>
        <v>0</v>
      </c>
      <c r="E158" s="140" t="str" cm="1">
        <f t="array" ref="E158">IF(LEN($B158)=0,"",INDEX(table_options[Component Options],MATCH(1,(table_options[Sector]=$A158)*(table_options[Supply]=$C158)*(table_options[Component]=E$17)*(table_options[Default?]=TRUE),0)))</f>
        <v>Seawater Desalination Conveyance</v>
      </c>
      <c r="F158" s="148">
        <f>IF(E158="None",0,INDEX('Default Values'!$B$72:$B$85,MATCH('Historical Mix'!$C158,'Default Values'!$A$72:$A$85,0)))</f>
        <v>0.94</v>
      </c>
      <c r="G158" s="149" cm="1">
        <f t="array" ref="G158">IF(OR(E158="None",D158=0),0,_xlfn.IFNA(INDEX('Default EI Values'!$F$2:$F$951,_xlfn.IFNA(MATCH(1,('Default EI Values'!$A$2:$A$951=$A158)*('Default EI Values'!$B$2:$B$951=$B158)*('Default EI Values'!$C$2:$C$951=SUBSTITUTE($C158,"*",""))*('Default EI Values'!$D$2:$D$951=E$17)*('Default EI Values'!$E$2:$E$951=E158),0),MATCH(1,('Default EI Values'!$A$2:$A$951=$A158)*('Default EI Values'!$B$2:$B$951="Any")*('Default EI Values'!$C$2:$C$951=$C158)*('Default EI Values'!$D$2:$D$951=E$17)*('Default EI Values'!$E$2:$E$951=E158),0))),0))</f>
        <v>0</v>
      </c>
      <c r="H158" s="203">
        <f>SUMPRODUCT($D158:$D167,G158:G167)</f>
        <v>157.87026095827224</v>
      </c>
      <c r="I158" s="203">
        <f t="shared" ref="I158" si="72">SUMPRODUCT($D158:$D167,F158:F167,G158:G167)</f>
        <v>71.417398946423134</v>
      </c>
      <c r="J158" s="140" t="str" cm="1">
        <f t="array" ref="J158">IF(LEN($B158)=0,"",INDEX(table_options[Component Options],MATCH(1,(table_options[Sector]=$A158)*(table_options[Supply]=$C158)*(table_options[Component]=J$17)*(table_options[Default?]=TRUE),0)))</f>
        <v>Seawater Desalination Treatment</v>
      </c>
      <c r="K158" s="148">
        <f>IF(J158="None",0,INDEX('Default Values'!$B$72:$B$85,MATCH('Historical Mix'!J$17,'Default Values'!$A$72:$A$85,0)))</f>
        <v>0.94</v>
      </c>
      <c r="L158" s="149" cm="1">
        <f t="array" ref="L158">IF(OR(J158="None",D158=0),0,INDEX('Default EI Values'!$F$2:$F$951,_xlfn.IFNA(MATCH(1,('Default EI Values'!$A$2:$A$951=$A158)*('Default EI Values'!$B$2:$B$951=$B158)*('Default EI Values'!$C$2:$C$951=SUBSTITUTE($C158,"*",""))*('Default EI Values'!$D$2:$D$951=J$17)*('Default EI Values'!$E$2:$E$951=J158),0),MATCH(1,('Default EI Values'!$A$2:$A$951=$A158)*('Default EI Values'!$B$2:$B$951="Any")*('Default EI Values'!$C$2:$C$951=$C158)*('Default EI Values'!$D$2:$D$951=J$17)*('Default EI Values'!$E$2:$E$951=J158),0))))</f>
        <v>0</v>
      </c>
      <c r="M158" s="203">
        <f>SUMPRODUCT($D158:$D167,L158:L167)</f>
        <v>205.24427637217937</v>
      </c>
      <c r="N158" s="203">
        <f t="shared" ref="N158" si="73">SUMPRODUCT($D158:$D167,K158:K167,L158:L167)</f>
        <v>192.9296197898486</v>
      </c>
      <c r="O158" s="140" t="str" cm="1">
        <f t="array" ref="O158">IF(LEN($B158)=0,"",INDEX(table_options[Component Options],MATCH(1,(table_options[Sector]=$A158)*(table_options[Supply]=$C158)*(table_options[Component]=O$17)*(table_options[Default?]=TRUE),0)))</f>
        <v>Urban Potable Distribution</v>
      </c>
      <c r="P158" s="140" t="str">
        <f>IF(OR(LEN($C158)=0,O158&lt;&gt;"Urban Potable Distribution"),"",INDEX('Default Values'!$B$56:$B$65,MATCH('Historical Mix'!$B158,'Default Values'!$A$56:$A$65,0)))</f>
        <v>Flat</v>
      </c>
      <c r="Q158" s="148">
        <f>IF(P158="None",0,INDEX('Default Values'!$B$72:$B$85,MATCH('Historical Mix'!O$17,'Default Values'!$A$72:$A$85,0)))</f>
        <v>0.95</v>
      </c>
      <c r="R158" s="149" cm="1">
        <f t="array" ref="R158">IF(OR(O158="None",D158=0),0,INDEX('Default EI Values'!$F$2:$F$951,_xlfn.IFNA(MATCH(1,('Default EI Values'!$A$2:$A$951=$A158)*('Default EI Values'!$B$2:$B$951=$B158)*('Default EI Values'!$C$2:$C$951=SUBSTITUTE($C158,"*",""))*('Default EI Values'!$D$2:$D$951=O$17)*('Default EI Values'!$E$2:$E$951=O158),0),_xlfn.IFNA(MATCH(1,('Default EI Values'!$A$2:$A$951=$A158)*('Default EI Values'!$B$2:$B$951="Any")*('Default EI Values'!$C$2:$C$951=$C158)*('Default EI Values'!$D$2:$D$951=O$17)*('Default EI Values'!$E$2:$E$951=O158),0),MATCH(1,('Default EI Values'!$B$2:$B$951="Any")*('Default EI Values'!$C$2:$C$951=$C158)*('Default EI Values'!$D$2:$D$951=O$17)*('Default EI Values'!$E$2:$E$951=$O158&amp;" - "&amp;$P158),0)))))</f>
        <v>0</v>
      </c>
      <c r="S158" s="203">
        <f>SUMPRODUCT($D158:$D167,R158:R167)</f>
        <v>17.994848127079532</v>
      </c>
      <c r="T158" s="203">
        <f t="shared" ref="T158" si="74">SUMPRODUCT($D158:$D167,Q158:Q167,R158:R167)</f>
        <v>17.095105720725552</v>
      </c>
      <c r="U158" s="140" t="str" cm="1">
        <f t="array" ref="U158">IF(LEN($B158)=0,"",INDEX(table_options[Component Options],MATCH(1,(table_options[Sector]=$A158)*(table_options[Supply]=$C158)*(table_options[Component]=U$17)*(table_options[Default?]=TRUE),0)))</f>
        <v>Wastewater Collection</v>
      </c>
      <c r="V158" s="148">
        <f>IF(U158="None",0,INDEX('Default Values'!$B$72:$B$85,MATCH('Historical Mix'!U$17,'Default Values'!$A$72:$A$85,0)))</f>
        <v>0.97</v>
      </c>
      <c r="W158" s="149" cm="1">
        <f t="array" ref="W158">IF(OR(U158="None",D158=0),0,INDEX('Default EI Values'!$F$2:$F$951,_xlfn.IFNA(MATCH(1,('Default EI Values'!$A$2:$A$951=$A158)*('Default EI Values'!$B$2:$B$951=$B158)*('Default EI Values'!$C$2:$C$951=SUBSTITUTE($C158,"*",""))*('Default EI Values'!$D$2:$D$951=U$17)*('Default EI Values'!$E$2:$E$951=U158),0),MATCH(1,('Default EI Values'!$A$2:$A$951=$A158)*('Default EI Values'!$B$2:$B$951="Any")*('Default EI Values'!$C$2:$C$951=$C158)*('Default EI Values'!$D$2:$D$951=U$17)*('Default EI Values'!$E$2:$E$951=U158),0))))</f>
        <v>0</v>
      </c>
      <c r="X158" s="203">
        <f>SUMPRODUCT($D158:$D167,W158:W167)</f>
        <v>71.503823162444988</v>
      </c>
      <c r="Y158" s="203">
        <f t="shared" ref="Y158" si="75">SUMPRODUCT($D158:$D167,V158:V167,W158:W167)</f>
        <v>69.358708467571631</v>
      </c>
      <c r="Z158" s="140" t="str" cm="1">
        <f t="array" ref="Z158">IF(LEN($B158)=0,"",INDEX(table_options[Component Options],MATCH(1,(table_options[Sector]=$A158)*(table_options[Supply]=$C158)*(table_options[Component]=Z$17)*(table_options[Default?]=TRUE),0)))</f>
        <v xml:space="preserve">Wastewater Secondary Treatment </v>
      </c>
      <c r="AA158" s="148">
        <f>IF(Z158="None",0,INDEX('Default Values'!$B$72:$B$85,MATCH('Historical Mix'!Z$17,'Default Values'!$A$72:$A$85,0)))</f>
        <v>0.97</v>
      </c>
      <c r="AB158" s="149" cm="1">
        <f t="array" ref="AB158">IF(OR(Z158="None",D158=0),0,INDEX('Default EI Values'!$F$2:$F$951,_xlfn.IFNA(MATCH(1,('Default EI Values'!$A$2:$A$951=$A158)*('Default EI Values'!$B$2:$B$951=$B158)*('Default EI Values'!$C$2:$C$951=SUBSTITUTE($C158,"*",""))*('Default EI Values'!$D$2:$D$951=Z$17)*('Default EI Values'!$E$2:$E$951=Z158),0),MATCH(1,('Default EI Values'!$A$2:$A$951=$A158)*('Default EI Values'!$B$2:$B$951="Any")*('Default EI Values'!$C$2:$C$951=$C158)*('Default EI Values'!$D$2:$D$951=Z$17)*('Default EI Values'!$E$2:$E$951=Z158),0))))</f>
        <v>0</v>
      </c>
      <c r="AC158" s="203">
        <f>SUMPRODUCT($D158:$D167,AB158:AB167)</f>
        <v>653.93538762035598</v>
      </c>
      <c r="AD158" s="203">
        <f t="shared" ref="AD158" si="76">SUMPRODUCT($D158:$D167,AA158:AA167,AB158:AB167)</f>
        <v>634.31732599174529</v>
      </c>
    </row>
    <row r="159" spans="1:30" x14ac:dyDescent="0.25">
      <c r="A159" s="140" t="s">
        <v>10</v>
      </c>
      <c r="B159" s="140" t="s">
        <v>21</v>
      </c>
      <c r="C159" s="140" t="s">
        <v>51</v>
      </c>
      <c r="D159" s="147">
        <f t="shared" si="71"/>
        <v>0</v>
      </c>
      <c r="E159" s="140" t="str" cm="1">
        <f t="array" ref="E159">IF(LEN($B159)=0,"",INDEX(table_options[Component Options],MATCH(1,(table_options[Sector]=$A159)*(table_options[Supply]=$C159)*(table_options[Component]=E$17)*(table_options[Default?]=TRUE),0)))</f>
        <v>Groundwater pumping</v>
      </c>
      <c r="F159" s="148">
        <f>IF(E159="None",0,INDEX('Default Values'!$B$72:$B$85,MATCH('Historical Mix'!$C159,'Default Values'!$A$72:$A$85,0)))</f>
        <v>0.94</v>
      </c>
      <c r="G159" s="149" cm="1">
        <f t="array" ref="G159">IF(OR(E159="None",D159=0),0,_xlfn.IFNA(INDEX('Default EI Values'!$F$2:$F$951,_xlfn.IFNA(MATCH(1,('Default EI Values'!$A$2:$A$951=$A159)*('Default EI Values'!$B$2:$B$951=$B159)*('Default EI Values'!$C$2:$C$951=SUBSTITUTE($C159,"*",""))*('Default EI Values'!$D$2:$D$951=E$17)*('Default EI Values'!$E$2:$E$951=E159),0),MATCH(1,('Default EI Values'!$A$2:$A$951=$A159)*('Default EI Values'!$B$2:$B$951="Any")*('Default EI Values'!$C$2:$C$951=$C159)*('Default EI Values'!$D$2:$D$951=E$17)*('Default EI Values'!$E$2:$E$951=E159),0))),0))</f>
        <v>0</v>
      </c>
      <c r="H159" s="204"/>
      <c r="I159" s="204"/>
      <c r="J159" s="140" t="str" cm="1">
        <f t="array" ref="J159">IF(LEN($B159)=0,"",INDEX(table_options[Component Options],MATCH(1,(table_options[Sector]=$A159)*(table_options[Supply]=$C159)*(table_options[Component]=J$17)*(table_options[Default?]=TRUE),0)))</f>
        <v>Brackish Desalination Treatment</v>
      </c>
      <c r="K159" s="148">
        <f>IF(J159="None",0,INDEX('Default Values'!$B$72:$B$85,MATCH('Historical Mix'!J$17,'Default Values'!$A$72:$A$85,0)))</f>
        <v>0.94</v>
      </c>
      <c r="L159" s="149" cm="1">
        <f t="array" ref="L159">IF(OR(J159="None",D159=0),0,INDEX('Default EI Values'!$F$2:$F$951,_xlfn.IFNA(MATCH(1,('Default EI Values'!$A$2:$A$951=$A159)*('Default EI Values'!$B$2:$B$951=$B159)*('Default EI Values'!$C$2:$C$951=SUBSTITUTE($C159,"*",""))*('Default EI Values'!$D$2:$D$951=J$17)*('Default EI Values'!$E$2:$E$951=J159),0),MATCH(1,('Default EI Values'!$A$2:$A$951=$A159)*('Default EI Values'!$B$2:$B$951="Any")*('Default EI Values'!$C$2:$C$951=$C159)*('Default EI Values'!$D$2:$D$951=J$17)*('Default EI Values'!$E$2:$E$951=J159),0))))</f>
        <v>0</v>
      </c>
      <c r="M159" s="204"/>
      <c r="N159" s="204"/>
      <c r="O159" s="140" t="str" cm="1">
        <f t="array" ref="O159">IF(LEN($B159)=0,"",INDEX(table_options[Component Options],MATCH(1,(table_options[Sector]=$A159)*(table_options[Supply]=$C159)*(table_options[Component]=O$17)*(table_options[Default?]=TRUE),0)))</f>
        <v>Urban Potable Distribution</v>
      </c>
      <c r="P159" s="140" t="str">
        <f>IF(OR(LEN($C159)=0,O159&lt;&gt;"Urban Potable Distribution"),"",INDEX('Default Values'!$B$56:$B$65,MATCH('Historical Mix'!$B159,'Default Values'!$A$56:$A$65,0)))</f>
        <v>Flat</v>
      </c>
      <c r="Q159" s="148">
        <f>IF(P159="None",0,INDEX('Default Values'!$B$72:$B$85,MATCH('Historical Mix'!O$17,'Default Values'!$A$72:$A$85,0)))</f>
        <v>0.95</v>
      </c>
      <c r="R159" s="149" cm="1">
        <f t="array" ref="R159">IF(OR(O159="None",D159=0),0,INDEX('Default EI Values'!$F$2:$F$951,_xlfn.IFNA(MATCH(1,('Default EI Values'!$A$2:$A$951=$A159)*('Default EI Values'!$B$2:$B$951=$B159)*('Default EI Values'!$C$2:$C$951=SUBSTITUTE($C159,"*",""))*('Default EI Values'!$D$2:$D$951=O$17)*('Default EI Values'!$E$2:$E$951=O159),0),_xlfn.IFNA(MATCH(1,('Default EI Values'!$A$2:$A$951=$A159)*('Default EI Values'!$B$2:$B$951="Any")*('Default EI Values'!$C$2:$C$951=$C159)*('Default EI Values'!$D$2:$D$951=O$17)*('Default EI Values'!$E$2:$E$951=O159),0),MATCH(1,('Default EI Values'!$B$2:$B$951="Any")*('Default EI Values'!$C$2:$C$951=$C159)*('Default EI Values'!$D$2:$D$951=O$17)*('Default EI Values'!$E$2:$E$951=$O159&amp;" - "&amp;$P159),0)))))</f>
        <v>0</v>
      </c>
      <c r="S159" s="204"/>
      <c r="T159" s="204"/>
      <c r="U159" s="140" t="str" cm="1">
        <f t="array" ref="U159">IF(LEN($B159)=0,"",INDEX(table_options[Component Options],MATCH(1,(table_options[Sector]=$A159)*(table_options[Supply]=$C159)*(table_options[Component]=U$17)*(table_options[Default?]=TRUE),0)))</f>
        <v>Wastewater Collection</v>
      </c>
      <c r="V159" s="148">
        <f>IF(U159="None",0,INDEX('Default Values'!$B$72:$B$85,MATCH('Historical Mix'!U$17,'Default Values'!$A$72:$A$85,0)))</f>
        <v>0.97</v>
      </c>
      <c r="W159" s="149" cm="1">
        <f t="array" ref="W159">IF(OR(U159="None",D159=0),0,INDEX('Default EI Values'!$F$2:$F$951,_xlfn.IFNA(MATCH(1,('Default EI Values'!$A$2:$A$951=$A159)*('Default EI Values'!$B$2:$B$951=$B159)*('Default EI Values'!$C$2:$C$951=SUBSTITUTE($C159,"*",""))*('Default EI Values'!$D$2:$D$951=U$17)*('Default EI Values'!$E$2:$E$951=U159),0),MATCH(1,('Default EI Values'!$A$2:$A$951=$A159)*('Default EI Values'!$B$2:$B$951="Any")*('Default EI Values'!$C$2:$C$951=$C159)*('Default EI Values'!$D$2:$D$951=U$17)*('Default EI Values'!$E$2:$E$951=U159),0))))</f>
        <v>0</v>
      </c>
      <c r="X159" s="204"/>
      <c r="Y159" s="204"/>
      <c r="Z159" s="140" t="str" cm="1">
        <f t="array" ref="Z159">IF(LEN($B159)=0,"",INDEX(table_options[Component Options],MATCH(1,(table_options[Sector]=$A159)*(table_options[Supply]=$C159)*(table_options[Component]=Z$17)*(table_options[Default?]=TRUE),0)))</f>
        <v xml:space="preserve">Wastewater Secondary Treatment </v>
      </c>
      <c r="AA159" s="148">
        <f>IF(Z159="None",0,INDEX('Default Values'!$B$72:$B$85,MATCH('Historical Mix'!Z$17,'Default Values'!$A$72:$A$85,0)))</f>
        <v>0.97</v>
      </c>
      <c r="AB159" s="149" cm="1">
        <f t="array" ref="AB159">IF(OR(Z159="None",D159=0),0,INDEX('Default EI Values'!$F$2:$F$951,_xlfn.IFNA(MATCH(1,('Default EI Values'!$A$2:$A$951=$A159)*('Default EI Values'!$B$2:$B$951=$B159)*('Default EI Values'!$C$2:$C$951=SUBSTITUTE($C159,"*",""))*('Default EI Values'!$D$2:$D$951=Z$17)*('Default EI Values'!$E$2:$E$951=Z159),0),MATCH(1,('Default EI Values'!$A$2:$A$951=$A159)*('Default EI Values'!$B$2:$B$951="Any")*('Default EI Values'!$C$2:$C$951=$C159)*('Default EI Values'!$D$2:$D$951=Z$17)*('Default EI Values'!$E$2:$E$951=Z159),0))))</f>
        <v>0</v>
      </c>
      <c r="AC159" s="204"/>
      <c r="AD159" s="204"/>
    </row>
    <row r="160" spans="1:30" x14ac:dyDescent="0.25">
      <c r="A160" s="140" t="s">
        <v>10</v>
      </c>
      <c r="B160" s="140" t="s">
        <v>21</v>
      </c>
      <c r="C160" s="140" t="s">
        <v>88</v>
      </c>
      <c r="D160" s="147">
        <f t="shared" si="71"/>
        <v>0</v>
      </c>
      <c r="E160" s="140" t="str" cm="1">
        <f t="array" ref="E160">IF(LEN($B160)=0,"",INDEX(table_options[Component Options],MATCH(1,(table_options[Sector]=$A160)*(table_options[Supply]=$C160)*(table_options[Component]=E$17)*(table_options[Default?]=TRUE),0)))</f>
        <v>Recycled Water (Non-Potable) Conveyance</v>
      </c>
      <c r="F160" s="148">
        <f>IF(E160="None",0,INDEX('Default Values'!$B$72:$B$85,MATCH('Historical Mix'!$C160,'Default Values'!$A$72:$A$85,0)))</f>
        <v>0.97</v>
      </c>
      <c r="G160" s="149" cm="1">
        <f t="array" ref="G160">IF(OR(E160="None",D160=0),0,_xlfn.IFNA(INDEX('Default EI Values'!$F$2:$F$951,_xlfn.IFNA(MATCH(1,('Default EI Values'!$A$2:$A$951=$A160)*('Default EI Values'!$B$2:$B$951=$B160)*('Default EI Values'!$C$2:$C$951=SUBSTITUTE($C160,"*",""))*('Default EI Values'!$D$2:$D$951=E$17)*('Default EI Values'!$E$2:$E$951=E160),0),MATCH(1,('Default EI Values'!$A$2:$A$951=$A160)*('Default EI Values'!$B$2:$B$951="Any")*('Default EI Values'!$C$2:$C$951=$C160)*('Default EI Values'!$D$2:$D$951=E$17)*('Default EI Values'!$E$2:$E$951=E160),0))),0))</f>
        <v>0</v>
      </c>
      <c r="H160" s="204"/>
      <c r="I160" s="204"/>
      <c r="J160" s="140" t="str" cm="1">
        <f t="array" ref="J160">IF(LEN($B160)=0,"",INDEX(table_options[Component Options],MATCH(1,(table_options[Sector]=$A160)*(table_options[Supply]=$C160)*(table_options[Component]=J$17)*(table_options[Default?]=TRUE),0)))</f>
        <v>Recycled Water (Non-potable) Treatment</v>
      </c>
      <c r="K160" s="148">
        <f>IF(J160="None",0,INDEX('Default Values'!$B$72:$B$85,MATCH('Historical Mix'!J$17,'Default Values'!$A$72:$A$85,0)))</f>
        <v>0.94</v>
      </c>
      <c r="L160" s="149" cm="1">
        <f t="array" ref="L160">IF(OR(J160="None",D160=0),0,INDEX('Default EI Values'!$F$2:$F$951,_xlfn.IFNA(MATCH(1,('Default EI Values'!$A$2:$A$951=$A160)*('Default EI Values'!$B$2:$B$951=$B160)*('Default EI Values'!$C$2:$C$951=SUBSTITUTE($C160,"*",""))*('Default EI Values'!$D$2:$D$951=J$17)*('Default EI Values'!$E$2:$E$951=J160),0),MATCH(1,('Default EI Values'!$A$2:$A$951=$A160)*('Default EI Values'!$B$2:$B$951="Any")*('Default EI Values'!$C$2:$C$951=$C160)*('Default EI Values'!$D$2:$D$951=J$17)*('Default EI Values'!$E$2:$E$951=J160),0))))</f>
        <v>0</v>
      </c>
      <c r="M160" s="204"/>
      <c r="N160" s="204"/>
      <c r="O160" s="140" t="str" cm="1">
        <f t="array" ref="O160">IF(LEN($B160)=0,"",INDEX(table_options[Component Options],MATCH(1,(table_options[Sector]=$A160)*(table_options[Supply]=$C160)*(table_options[Component]=O$17)*(table_options[Default?]=TRUE),0)))</f>
        <v>Recycled Water (Non-Potable) Distribution</v>
      </c>
      <c r="P160" s="140" t="str">
        <f>IF(OR(LEN($C160)=0,O160&lt;&gt;"Urban Potable Distribution"),"",INDEX('Default Values'!$B$56:$B$65,MATCH('Historical Mix'!$B160,'Default Values'!$A$56:$A$65,0)))</f>
        <v/>
      </c>
      <c r="Q160" s="148">
        <f>IF(P160="None",0,INDEX('Default Values'!$B$72:$B$85,MATCH('Historical Mix'!O$17,'Default Values'!$A$72:$A$85,0)))</f>
        <v>0.95</v>
      </c>
      <c r="R160" s="149" cm="1">
        <f t="array" ref="R160">IF(OR(O160="None",D160=0),0,INDEX('Default EI Values'!$F$2:$F$951,_xlfn.IFNA(MATCH(1,('Default EI Values'!$A$2:$A$951=$A160)*('Default EI Values'!$B$2:$B$951=$B160)*('Default EI Values'!$C$2:$C$951=SUBSTITUTE($C160,"*",""))*('Default EI Values'!$D$2:$D$951=O$17)*('Default EI Values'!$E$2:$E$951=O160),0),_xlfn.IFNA(MATCH(1,('Default EI Values'!$A$2:$A$951=$A160)*('Default EI Values'!$B$2:$B$951="Any")*('Default EI Values'!$C$2:$C$951=$C160)*('Default EI Values'!$D$2:$D$951=O$17)*('Default EI Values'!$E$2:$E$951=O160),0),MATCH(1,('Default EI Values'!$B$2:$B$951="Any")*('Default EI Values'!$C$2:$C$951=$C160)*('Default EI Values'!$D$2:$D$951=O$17)*('Default EI Values'!$E$2:$E$951=$O160&amp;" - "&amp;$P160),0)))))</f>
        <v>0</v>
      </c>
      <c r="S160" s="204"/>
      <c r="T160" s="204"/>
      <c r="U160" s="140" t="str" cm="1">
        <f t="array" ref="U160">IF(LEN($B160)=0,"",INDEX(table_options[Component Options],MATCH(1,(table_options[Sector]=$A160)*(table_options[Supply]=$C160)*(table_options[Component]=U$17)*(table_options[Default?]=TRUE),0)))</f>
        <v>Wastewater Collection</v>
      </c>
      <c r="V160" s="148">
        <f>IF(U160="None",0,INDEX('Default Values'!$B$72:$B$85,MATCH('Historical Mix'!U$17,'Default Values'!$A$72:$A$85,0)))</f>
        <v>0.97</v>
      </c>
      <c r="W160" s="149" cm="1">
        <f t="array" ref="W160">IF(OR(U160="None",D160=0),0,INDEX('Default EI Values'!$F$2:$F$951,_xlfn.IFNA(MATCH(1,('Default EI Values'!$A$2:$A$951=$A160)*('Default EI Values'!$B$2:$B$951=$B160)*('Default EI Values'!$C$2:$C$951=SUBSTITUTE($C160,"*",""))*('Default EI Values'!$D$2:$D$951=U$17)*('Default EI Values'!$E$2:$E$951=U160),0),MATCH(1,('Default EI Values'!$A$2:$A$951=$A160)*('Default EI Values'!$B$2:$B$951="Any")*('Default EI Values'!$C$2:$C$951=$C160)*('Default EI Values'!$D$2:$D$951=U$17)*('Default EI Values'!$E$2:$E$951=U160),0))))</f>
        <v>0</v>
      </c>
      <c r="X160" s="204"/>
      <c r="Y160" s="204"/>
      <c r="Z160" s="140" t="str" cm="1">
        <f t="array" ref="Z160">IF(LEN($B160)=0,"",INDEX(table_options[Component Options],MATCH(1,(table_options[Sector]=$A160)*(table_options[Supply]=$C160)*(table_options[Component]=Z$17)*(table_options[Default?]=TRUE),0)))</f>
        <v xml:space="preserve">Wastewater Secondary Treatment </v>
      </c>
      <c r="AA160" s="148">
        <f>IF(Z160="None",0,INDEX('Default Values'!$B$72:$B$85,MATCH('Historical Mix'!Z$17,'Default Values'!$A$72:$A$85,0)))</f>
        <v>0.97</v>
      </c>
      <c r="AB160" s="149" cm="1">
        <f t="array" ref="AB160">IF(OR(Z160="None",D160=0),0,INDEX('Default EI Values'!$F$2:$F$951,_xlfn.IFNA(MATCH(1,('Default EI Values'!$A$2:$A$951=$A160)*('Default EI Values'!$B$2:$B$951=$B160)*('Default EI Values'!$C$2:$C$951=SUBSTITUTE($C160,"*",""))*('Default EI Values'!$D$2:$D$951=Z$17)*('Default EI Values'!$E$2:$E$951=Z160),0),MATCH(1,('Default EI Values'!$A$2:$A$951=$A160)*('Default EI Values'!$B$2:$B$951="Any")*('Default EI Values'!$C$2:$C$951=$C160)*('Default EI Values'!$D$2:$D$951=Z$17)*('Default EI Values'!$E$2:$E$951=Z160),0))))</f>
        <v>0</v>
      </c>
      <c r="AC160" s="204"/>
      <c r="AD160" s="204"/>
    </row>
    <row r="161" spans="1:30" x14ac:dyDescent="0.25">
      <c r="A161" s="140" t="s">
        <v>10</v>
      </c>
      <c r="B161" s="140" t="s">
        <v>21</v>
      </c>
      <c r="C161" s="140" t="s">
        <v>89</v>
      </c>
      <c r="D161" s="147">
        <f t="shared" si="71"/>
        <v>0</v>
      </c>
      <c r="E161" s="140" t="str" cm="1">
        <f t="array" ref="E161">IF(LEN($B161)=0,"",INDEX(table_options[Component Options],MATCH(1,(table_options[Sector]=$A161)*(table_options[Supply]=$C161)*(table_options[Component]=E$17)*(table_options[Default?]=TRUE),0)))</f>
        <v>Groundwater pumping</v>
      </c>
      <c r="F161" s="148">
        <f>IF(E161="None",0,INDEX('Default Values'!$B$72:$B$85,MATCH('Historical Mix'!$C161,'Default Values'!$A$72:$A$85,0)))</f>
        <v>0.97</v>
      </c>
      <c r="G161" s="149" cm="1">
        <f t="array" ref="G161">IF(OR(E161="None",D161=0),0,_xlfn.IFNA(INDEX('Default EI Values'!$F$2:$F$951,_xlfn.IFNA(MATCH(1,('Default EI Values'!$A$2:$A$951=$A161)*('Default EI Values'!$B$2:$B$951=$B161)*('Default EI Values'!$C$2:$C$951=SUBSTITUTE($C161,"*",""))*('Default EI Values'!$D$2:$D$951=E$17)*('Default EI Values'!$E$2:$E$951=E161),0),MATCH(1,('Default EI Values'!$A$2:$A$951=$A161)*('Default EI Values'!$B$2:$B$951="Any")*('Default EI Values'!$C$2:$C$951=$C161)*('Default EI Values'!$D$2:$D$951=E$17)*('Default EI Values'!$E$2:$E$951=E161),0))),0))</f>
        <v>0</v>
      </c>
      <c r="H161" s="204"/>
      <c r="I161" s="204"/>
      <c r="J161" s="140" t="str" cm="1">
        <f t="array" ref="J161">IF(LEN($B161)=0,"",INDEX(table_options[Component Options],MATCH(1,(table_options[Sector]=$A161)*(table_options[Supply]=$C161)*(table_options[Component]=J$17)*(table_options[Default?]=TRUE),0)))</f>
        <v>Recycled Water (Potable) Treatment</v>
      </c>
      <c r="K161" s="148">
        <f>IF(J161="None",0,INDEX('Default Values'!$B$72:$B$85,MATCH('Historical Mix'!J$17,'Default Values'!$A$72:$A$85,0)))</f>
        <v>0.94</v>
      </c>
      <c r="L161" s="149" cm="1">
        <f t="array" ref="L161">IF(OR(J161="None",D161=0),0,INDEX('Default EI Values'!$F$2:$F$951,_xlfn.IFNA(MATCH(1,('Default EI Values'!$A$2:$A$951=$A161)*('Default EI Values'!$B$2:$B$951=$B161)*('Default EI Values'!$C$2:$C$951=SUBSTITUTE($C161,"*",""))*('Default EI Values'!$D$2:$D$951=J$17)*('Default EI Values'!$E$2:$E$951=J161),0),MATCH(1,('Default EI Values'!$A$2:$A$951=$A161)*('Default EI Values'!$B$2:$B$951="Any")*('Default EI Values'!$C$2:$C$951=$C161)*('Default EI Values'!$D$2:$D$951=J$17)*('Default EI Values'!$E$2:$E$951=J161),0))))</f>
        <v>0</v>
      </c>
      <c r="M161" s="204"/>
      <c r="N161" s="204"/>
      <c r="O161" s="140" t="str" cm="1">
        <f t="array" ref="O161">IF(LEN($B161)=0,"",INDEX(table_options[Component Options],MATCH(1,(table_options[Sector]=$A161)*(table_options[Supply]=$C161)*(table_options[Component]=O$17)*(table_options[Default?]=TRUE),0)))</f>
        <v>Urban Potable Distribution</v>
      </c>
      <c r="P161" s="140" t="str">
        <f>IF(OR(LEN($C161)=0,O161&lt;&gt;"Urban Potable Distribution"),"",INDEX('Default Values'!$B$56:$B$65,MATCH('Historical Mix'!$B161,'Default Values'!$A$56:$A$65,0)))</f>
        <v>Flat</v>
      </c>
      <c r="Q161" s="148">
        <f>IF(P161="None",0,INDEX('Default Values'!$B$72:$B$85,MATCH('Historical Mix'!O$17,'Default Values'!$A$72:$A$85,0)))</f>
        <v>0.95</v>
      </c>
      <c r="R161" s="149" cm="1">
        <f t="array" ref="R161">IF(OR(O161="None",D161=0),0,INDEX('Default EI Values'!$F$2:$F$951,_xlfn.IFNA(MATCH(1,('Default EI Values'!$A$2:$A$951=$A161)*('Default EI Values'!$B$2:$B$951=$B161)*('Default EI Values'!$C$2:$C$951=SUBSTITUTE($C161,"*",""))*('Default EI Values'!$D$2:$D$951=O$17)*('Default EI Values'!$E$2:$E$951=O161),0),_xlfn.IFNA(MATCH(1,('Default EI Values'!$A$2:$A$951=$A161)*('Default EI Values'!$B$2:$B$951="Any")*('Default EI Values'!$C$2:$C$951=$C161)*('Default EI Values'!$D$2:$D$951=O$17)*('Default EI Values'!$E$2:$E$951=O161),0),MATCH(1,('Default EI Values'!$B$2:$B$951="Any")*('Default EI Values'!$C$2:$C$951=$C161)*('Default EI Values'!$D$2:$D$951=O$17)*('Default EI Values'!$E$2:$E$951=$O161&amp;" - "&amp;$P161),0)))))</f>
        <v>0</v>
      </c>
      <c r="S161" s="204"/>
      <c r="T161" s="204"/>
      <c r="U161" s="140" t="str" cm="1">
        <f t="array" ref="U161">IF(LEN($B161)=0,"",INDEX(table_options[Component Options],MATCH(1,(table_options[Sector]=$A161)*(table_options[Supply]=$C161)*(table_options[Component]=U$17)*(table_options[Default?]=TRUE),0)))</f>
        <v>Wastewater Collection</v>
      </c>
      <c r="V161" s="148">
        <f>IF(U161="None",0,INDEX('Default Values'!$B$72:$B$85,MATCH('Historical Mix'!U$17,'Default Values'!$A$72:$A$85,0)))</f>
        <v>0.97</v>
      </c>
      <c r="W161" s="149" cm="1">
        <f t="array" ref="W161">IF(OR(U161="None",D161=0),0,INDEX('Default EI Values'!$F$2:$F$951,_xlfn.IFNA(MATCH(1,('Default EI Values'!$A$2:$A$951=$A161)*('Default EI Values'!$B$2:$B$951=$B161)*('Default EI Values'!$C$2:$C$951=SUBSTITUTE($C161,"*",""))*('Default EI Values'!$D$2:$D$951=U$17)*('Default EI Values'!$E$2:$E$951=U161),0),MATCH(1,('Default EI Values'!$A$2:$A$951=$A161)*('Default EI Values'!$B$2:$B$951="Any")*('Default EI Values'!$C$2:$C$951=$C161)*('Default EI Values'!$D$2:$D$951=U$17)*('Default EI Values'!$E$2:$E$951=U161),0))))</f>
        <v>0</v>
      </c>
      <c r="X161" s="204"/>
      <c r="Y161" s="204"/>
      <c r="Z161" s="140" t="str" cm="1">
        <f t="array" ref="Z161">IF(LEN($B161)=0,"",INDEX(table_options[Component Options],MATCH(1,(table_options[Sector]=$A161)*(table_options[Supply]=$C161)*(table_options[Component]=Z$17)*(table_options[Default?]=TRUE),0)))</f>
        <v xml:space="preserve">Wastewater Secondary Treatment </v>
      </c>
      <c r="AA161" s="148">
        <f>IF(Z161="None",0,INDEX('Default Values'!$B$72:$B$85,MATCH('Historical Mix'!Z$17,'Default Values'!$A$72:$A$85,0)))</f>
        <v>0.97</v>
      </c>
      <c r="AB161" s="149" cm="1">
        <f t="array" ref="AB161">IF(OR(Z161="None",D161=0),0,INDEX('Default EI Values'!$F$2:$F$951,_xlfn.IFNA(MATCH(1,('Default EI Values'!$A$2:$A$951=$A161)*('Default EI Values'!$B$2:$B$951=$B161)*('Default EI Values'!$C$2:$C$951=SUBSTITUTE($C161,"*",""))*('Default EI Values'!$D$2:$D$951=Z$17)*('Default EI Values'!$E$2:$E$951=Z161),0),MATCH(1,('Default EI Values'!$A$2:$A$951=$A161)*('Default EI Values'!$B$2:$B$951="Any")*('Default EI Values'!$C$2:$C$951=$C161)*('Default EI Values'!$D$2:$D$951=Z$17)*('Default EI Values'!$E$2:$E$951=Z161),0))))</f>
        <v>0</v>
      </c>
      <c r="AC161" s="204"/>
      <c r="AD161" s="204"/>
    </row>
    <row r="162" spans="1:30" x14ac:dyDescent="0.25">
      <c r="A162" s="140" t="s">
        <v>10</v>
      </c>
      <c r="B162" s="140" t="s">
        <v>21</v>
      </c>
      <c r="C162" s="140" t="s">
        <v>36</v>
      </c>
      <c r="D162" s="147">
        <f t="shared" si="71"/>
        <v>0.23609173195950053</v>
      </c>
      <c r="E162" s="140" t="str" cm="1">
        <f t="array" ref="E162">IF(LEN($B162)=0,"",INDEX(table_options[Component Options],MATCH(1,(table_options[Sector]=$A162)*(table_options[Supply]=$C162)*(table_options[Component]=E$17)*(table_options[Default?]=TRUE),0)))</f>
        <v>Groundwater pumping</v>
      </c>
      <c r="F162" s="148">
        <f>IF(E162="None",0,INDEX('Default Values'!$B$72:$B$85,MATCH('Historical Mix'!$C162,'Default Values'!$A$72:$A$85,0)))</f>
        <v>0.59</v>
      </c>
      <c r="G162" s="149" cm="1">
        <f t="array" ref="G162">IF(OR(E162="None",D162=0),0,_xlfn.IFNA(INDEX('Default EI Values'!$F$2:$F$951,_xlfn.IFNA(MATCH(1,('Default EI Values'!$A$2:$A$951=$A162)*('Default EI Values'!$B$2:$B$951=$B162)*('Default EI Values'!$C$2:$C$951=SUBSTITUTE($C162,"*",""))*('Default EI Values'!$D$2:$D$951=E$17)*('Default EI Values'!$E$2:$E$951=E162),0),MATCH(1,('Default EI Values'!$A$2:$A$951=$A162)*('Default EI Values'!$B$2:$B$951="Any")*('Default EI Values'!$C$2:$C$951=$C162)*('Default EI Values'!$D$2:$D$951=E$17)*('Default EI Values'!$E$2:$E$951=E162),0))),0))</f>
        <v>381.10753933333331</v>
      </c>
      <c r="H162" s="204"/>
      <c r="I162" s="204"/>
      <c r="J162" s="140" t="str" cm="1">
        <f t="array" ref="J162">IF(LEN($B162)=0,"",INDEX(table_options[Component Options],MATCH(1,(table_options[Sector]=$A162)*(table_options[Supply]=$C162)*(table_options[Component]=J$17)*(table_options[Default?]=TRUE),0)))</f>
        <v>Conventional Drinking Water Treatment</v>
      </c>
      <c r="K162" s="148">
        <f>IF(J162="None",0,INDEX('Default Values'!$B$72:$B$85,MATCH('Historical Mix'!J$17,'Default Values'!$A$72:$A$85,0)))</f>
        <v>0.94</v>
      </c>
      <c r="L162" s="149" cm="1">
        <f t="array" ref="L162">IF(OR(J162="None",D162=0),0,INDEX('Default EI Values'!$F$2:$F$951,_xlfn.IFNA(MATCH(1,('Default EI Values'!$A$2:$A$951=$A162)*('Default EI Values'!$B$2:$B$951=$B162)*('Default EI Values'!$C$2:$C$951=SUBSTITUTE($C162,"*",""))*('Default EI Values'!$D$2:$D$951=J$17)*('Default EI Values'!$E$2:$E$951=J162),0),MATCH(1,('Default EI Values'!$A$2:$A$951=$A162)*('Default EI Values'!$B$2:$B$951="Any")*('Default EI Values'!$C$2:$C$951=$C162)*('Default EI Values'!$D$2:$D$951=J$17)*('Default EI Values'!$E$2:$E$951=J162),0))))</f>
        <v>205.30303721428572</v>
      </c>
      <c r="M162" s="204"/>
      <c r="N162" s="204"/>
      <c r="O162" s="140" t="str" cm="1">
        <f t="array" ref="O162">IF(LEN($B162)=0,"",INDEX(table_options[Component Options],MATCH(1,(table_options[Sector]=$A162)*(table_options[Supply]=$C162)*(table_options[Component]=O$17)*(table_options[Default?]=TRUE),0)))</f>
        <v>Urban Potable Distribution</v>
      </c>
      <c r="P162" s="140" t="str">
        <f>IF(OR(LEN($C162)=0,O162&lt;&gt;"Urban Potable Distribution"),"",INDEX('Default Values'!$B$56:$B$65,MATCH('Historical Mix'!$B162,'Default Values'!$A$56:$A$65,0)))</f>
        <v>Flat</v>
      </c>
      <c r="Q162" s="148">
        <f>IF(P162="None",0,INDEX('Default Values'!$B$72:$B$85,MATCH('Historical Mix'!O$17,'Default Values'!$A$72:$A$85,0)))</f>
        <v>0.95</v>
      </c>
      <c r="R162" s="149" cm="1">
        <f t="array" ref="R162">IF(OR(O162="None",D162=0),0,INDEX('Default EI Values'!$F$2:$F$951,_xlfn.IFNA(MATCH(1,('Default EI Values'!$A$2:$A$951=$A162)*('Default EI Values'!$B$2:$B$951=$B162)*('Default EI Values'!$C$2:$C$951=SUBSTITUTE($C162,"*",""))*('Default EI Values'!$D$2:$D$951=O$17)*('Default EI Values'!$E$2:$E$951=O162),0),_xlfn.IFNA(MATCH(1,('Default EI Values'!$A$2:$A$951=$A162)*('Default EI Values'!$B$2:$B$951="Any")*('Default EI Values'!$C$2:$C$951=$C162)*('Default EI Values'!$D$2:$D$951=O$17)*('Default EI Values'!$E$2:$E$951=O162),0),MATCH(1,('Default EI Values'!$B$2:$B$951="Any")*('Default EI Values'!$C$2:$C$951=$C162)*('Default EI Values'!$D$2:$D$951=O$17)*('Default EI Values'!$E$2:$E$951=$O162&amp;" - "&amp;$P162),0)))))</f>
        <v>18</v>
      </c>
      <c r="S162" s="204"/>
      <c r="T162" s="204"/>
      <c r="U162" s="140" t="str" cm="1">
        <f t="array" ref="U162">IF(LEN($B162)=0,"",INDEX(table_options[Component Options],MATCH(1,(table_options[Sector]=$A162)*(table_options[Supply]=$C162)*(table_options[Component]=U$17)*(table_options[Default?]=TRUE),0)))</f>
        <v>Wastewater Collection</v>
      </c>
      <c r="V162" s="148">
        <f>IF(U162="None",0,INDEX('Default Values'!$B$72:$B$85,MATCH('Historical Mix'!U$17,'Default Values'!$A$72:$A$85,0)))</f>
        <v>0.97</v>
      </c>
      <c r="W162" s="149" cm="1">
        <f t="array" ref="W162">IF(OR(U162="None",D162=0),0,INDEX('Default EI Values'!$F$2:$F$951,_xlfn.IFNA(MATCH(1,('Default EI Values'!$A$2:$A$951=$A162)*('Default EI Values'!$B$2:$B$951=$B162)*('Default EI Values'!$C$2:$C$951=SUBSTITUTE($C162,"*",""))*('Default EI Values'!$D$2:$D$951=U$17)*('Default EI Values'!$E$2:$E$951=U162),0),MATCH(1,('Default EI Values'!$A$2:$A$951=$A162)*('Default EI Values'!$B$2:$B$951="Any")*('Default EI Values'!$C$2:$C$951=$C162)*('Default EI Values'!$D$2:$D$951=U$17)*('Default EI Values'!$E$2:$E$951=U162),0))))</f>
        <v>71.524294499999996</v>
      </c>
      <c r="X162" s="204"/>
      <c r="Y162" s="204"/>
      <c r="Z162" s="140" t="str" cm="1">
        <f t="array" ref="Z162">IF(LEN($B162)=0,"",INDEX(table_options[Component Options],MATCH(1,(table_options[Sector]=$A162)*(table_options[Supply]=$C162)*(table_options[Component]=Z$17)*(table_options[Default?]=TRUE),0)))</f>
        <v xml:space="preserve">Wastewater Secondary Treatment </v>
      </c>
      <c r="AA162" s="148">
        <f>IF(Z162="None",0,INDEX('Default Values'!$B$72:$B$85,MATCH('Historical Mix'!Z$17,'Default Values'!$A$72:$A$85,0)))</f>
        <v>0.97</v>
      </c>
      <c r="AB162" s="149" cm="1">
        <f t="array" ref="AB162">IF(OR(Z162="None",D162=0),0,INDEX('Default EI Values'!$F$2:$F$951,_xlfn.IFNA(MATCH(1,('Default EI Values'!$A$2:$A$951=$A162)*('Default EI Values'!$B$2:$B$951=$B162)*('Default EI Values'!$C$2:$C$951=SUBSTITUTE($C162,"*",""))*('Default EI Values'!$D$2:$D$951=Z$17)*('Default EI Values'!$E$2:$E$951=Z162),0),MATCH(1,('Default EI Values'!$A$2:$A$951=$A162)*('Default EI Values'!$B$2:$B$951="Any")*('Default EI Values'!$C$2:$C$951=$C162)*('Default EI Values'!$D$2:$D$951=Z$17)*('Default EI Values'!$E$2:$E$951=Z162),0))))</f>
        <v>654.12260742857143</v>
      </c>
      <c r="AC162" s="204"/>
      <c r="AD162" s="204"/>
    </row>
    <row r="163" spans="1:30" x14ac:dyDescent="0.25">
      <c r="A163" s="140" t="s">
        <v>10</v>
      </c>
      <c r="B163" s="140" t="s">
        <v>21</v>
      </c>
      <c r="C163" s="140" t="s">
        <v>189</v>
      </c>
      <c r="D163" s="147">
        <f t="shared" si="71"/>
        <v>0.76362205287825125</v>
      </c>
      <c r="E163" s="140" t="str" cm="1">
        <f t="array" ref="E163">IF(LEN($B163)=0,"",INDEX(table_options[Component Options],MATCH(1,(table_options[Sector]=$A163)*(table_options[Supply]=$C163)*(table_options[Component]=E$17)*(table_options[Default?]=TRUE),0)))</f>
        <v>Local Surface Water</v>
      </c>
      <c r="F163" s="148">
        <f>IF(E163="None",0,INDEX('Default Values'!$B$72:$B$85,MATCH('Historical Mix'!$C163,'Default Values'!$A$72:$A$85,0)))</f>
        <v>0.27</v>
      </c>
      <c r="G163" s="149" cm="1">
        <f t="array" ref="G163">IF(OR(E163="None",D163=0),0,_xlfn.IFNA(INDEX('Default EI Values'!$F$2:$F$951,_xlfn.IFNA(MATCH(1,('Default EI Values'!$A$2:$A$951=$A163)*('Default EI Values'!$B$2:$B$951=$B163)*('Default EI Values'!$C$2:$C$951=SUBSTITUTE($C163,"*",""))*('Default EI Values'!$D$2:$D$951=E$17)*('Default EI Values'!$E$2:$E$951=E163),0),MATCH(1,('Default EI Values'!$A$2:$A$951=$A163)*('Default EI Values'!$B$2:$B$951="Any")*('Default EI Values'!$C$2:$C$951=$C163)*('Default EI Values'!$D$2:$D$951=E$17)*('Default EI Values'!$E$2:$E$951=E163),0))),0))</f>
        <v>88.91037350000002</v>
      </c>
      <c r="H163" s="204"/>
      <c r="I163" s="204"/>
      <c r="J163" s="140" t="str" cm="1">
        <f t="array" ref="J163">IF(LEN($B163)=0,"",INDEX(table_options[Component Options],MATCH(1,(table_options[Sector]=$A163)*(table_options[Supply]=$C163)*(table_options[Component]=J$17)*(table_options[Default?]=TRUE),0)))</f>
        <v>Conventional Drinking Water Treatment</v>
      </c>
      <c r="K163" s="148">
        <f>IF(J163="None",0,INDEX('Default Values'!$B$72:$B$85,MATCH('Historical Mix'!J$17,'Default Values'!$A$72:$A$85,0)))</f>
        <v>0.94</v>
      </c>
      <c r="L163" s="149" cm="1">
        <f t="array" ref="L163">IF(OR(J163="None",D163=0),0,INDEX('Default EI Values'!$F$2:$F$951,_xlfn.IFNA(MATCH(1,('Default EI Values'!$A$2:$A$951=$A163)*('Default EI Values'!$B$2:$B$951=$B163)*('Default EI Values'!$C$2:$C$951=SUBSTITUTE($C163,"*",""))*('Default EI Values'!$D$2:$D$951=J$17)*('Default EI Values'!$E$2:$E$951=J163),0),MATCH(1,('Default EI Values'!$A$2:$A$951=$A163)*('Default EI Values'!$B$2:$B$951="Any")*('Default EI Values'!$C$2:$C$951=$C163)*('Default EI Values'!$D$2:$D$951=J$17)*('Default EI Values'!$E$2:$E$951=J163),0))))</f>
        <v>205.30303721428572</v>
      </c>
      <c r="M163" s="204"/>
      <c r="N163" s="204"/>
      <c r="O163" s="140" t="str" cm="1">
        <f t="array" ref="O163">IF(LEN($B163)=0,"",INDEX(table_options[Component Options],MATCH(1,(table_options[Sector]=$A163)*(table_options[Supply]=$C163)*(table_options[Component]=O$17)*(table_options[Default?]=TRUE),0)))</f>
        <v>Urban Potable Distribution</v>
      </c>
      <c r="P163" s="140" t="str">
        <f>IF(OR(LEN($C163)=0,O163&lt;&gt;"Urban Potable Distribution"),"",INDEX('Default Values'!$B$56:$B$65,MATCH('Historical Mix'!$B163,'Default Values'!$A$56:$A$65,0)))</f>
        <v>Flat</v>
      </c>
      <c r="Q163" s="148">
        <f>IF(P163="None",0,INDEX('Default Values'!$B$72:$B$85,MATCH('Historical Mix'!O$17,'Default Values'!$A$72:$A$85,0)))</f>
        <v>0.95</v>
      </c>
      <c r="R163" s="149" cm="1">
        <f t="array" ref="R163">IF(OR(O163="None",D163=0),0,INDEX('Default EI Values'!$F$2:$F$951,_xlfn.IFNA(MATCH(1,('Default EI Values'!$A$2:$A$951=$A163)*('Default EI Values'!$B$2:$B$951=$B163)*('Default EI Values'!$C$2:$C$951=SUBSTITUTE($C163,"*",""))*('Default EI Values'!$D$2:$D$951=O$17)*('Default EI Values'!$E$2:$E$951=O163),0),_xlfn.IFNA(MATCH(1,('Default EI Values'!$A$2:$A$951=$A163)*('Default EI Values'!$B$2:$B$951="Any")*('Default EI Values'!$C$2:$C$951=$C163)*('Default EI Values'!$D$2:$D$951=O$17)*('Default EI Values'!$E$2:$E$951=O163),0),MATCH(1,('Default EI Values'!$B$2:$B$951="Any")*('Default EI Values'!$C$2:$C$951=$C163)*('Default EI Values'!$D$2:$D$951=O$17)*('Default EI Values'!$E$2:$E$951=$O163&amp;" - "&amp;$P163),0)))))</f>
        <v>18</v>
      </c>
      <c r="S163" s="204"/>
      <c r="T163" s="204"/>
      <c r="U163" s="140" t="str" cm="1">
        <f t="array" ref="U163">IF(LEN($B163)=0,"",INDEX(table_options[Component Options],MATCH(1,(table_options[Sector]=$A163)*(table_options[Supply]=$C163)*(table_options[Component]=U$17)*(table_options[Default?]=TRUE),0)))</f>
        <v>Wastewater Collection</v>
      </c>
      <c r="V163" s="148">
        <f>IF(U163="None",0,INDEX('Default Values'!$B$72:$B$85,MATCH('Historical Mix'!U$17,'Default Values'!$A$72:$A$85,0)))</f>
        <v>0.97</v>
      </c>
      <c r="W163" s="149" cm="1">
        <f t="array" ref="W163">IF(OR(U163="None",D163=0),0,INDEX('Default EI Values'!$F$2:$F$951,_xlfn.IFNA(MATCH(1,('Default EI Values'!$A$2:$A$951=$A163)*('Default EI Values'!$B$2:$B$951=$B163)*('Default EI Values'!$C$2:$C$951=SUBSTITUTE($C163,"*",""))*('Default EI Values'!$D$2:$D$951=U$17)*('Default EI Values'!$E$2:$E$951=U163),0),MATCH(1,('Default EI Values'!$A$2:$A$951=$A163)*('Default EI Values'!$B$2:$B$951="Any")*('Default EI Values'!$C$2:$C$951=$C163)*('Default EI Values'!$D$2:$D$951=U$17)*('Default EI Values'!$E$2:$E$951=U163),0))))</f>
        <v>71.524294499999996</v>
      </c>
      <c r="X163" s="204"/>
      <c r="Y163" s="204"/>
      <c r="Z163" s="140" t="str" cm="1">
        <f t="array" ref="Z163">IF(LEN($B163)=0,"",INDEX(table_options[Component Options],MATCH(1,(table_options[Sector]=$A163)*(table_options[Supply]=$C163)*(table_options[Component]=Z$17)*(table_options[Default?]=TRUE),0)))</f>
        <v xml:space="preserve">Wastewater Secondary Treatment </v>
      </c>
      <c r="AA163" s="148">
        <f>IF(Z163="None",0,INDEX('Default Values'!$B$72:$B$85,MATCH('Historical Mix'!Z$17,'Default Values'!$A$72:$A$85,0)))</f>
        <v>0.97</v>
      </c>
      <c r="AB163" s="149" cm="1">
        <f t="array" ref="AB163">IF(OR(Z163="None",D163=0),0,INDEX('Default EI Values'!$F$2:$F$951,_xlfn.IFNA(MATCH(1,('Default EI Values'!$A$2:$A$951=$A163)*('Default EI Values'!$B$2:$B$951=$B163)*('Default EI Values'!$C$2:$C$951=SUBSTITUTE($C163,"*",""))*('Default EI Values'!$D$2:$D$951=Z$17)*('Default EI Values'!$E$2:$E$951=Z163),0),MATCH(1,('Default EI Values'!$A$2:$A$951=$A163)*('Default EI Values'!$B$2:$B$951="Any")*('Default EI Values'!$C$2:$C$951=$C163)*('Default EI Values'!$D$2:$D$951=Z$17)*('Default EI Values'!$E$2:$E$951=Z163),0))))</f>
        <v>654.12260742857143</v>
      </c>
      <c r="AC163" s="204"/>
      <c r="AD163" s="204"/>
    </row>
    <row r="164" spans="1:30" x14ac:dyDescent="0.25">
      <c r="A164" s="140" t="s">
        <v>10</v>
      </c>
      <c r="B164" s="140" t="s">
        <v>21</v>
      </c>
      <c r="C164" s="140" t="s">
        <v>188</v>
      </c>
      <c r="D164" s="147">
        <f t="shared" si="71"/>
        <v>0</v>
      </c>
      <c r="E164" s="140" t="str" cm="1">
        <f t="array" ref="E164">IF(LEN($B164)=0,"",INDEX(table_options[Component Options],MATCH(1,(table_options[Sector]=$A164)*(table_options[Supply]=$C164)*(table_options[Component]=E$17)*(table_options[Default?]=TRUE),0)))</f>
        <v>Local Imported Deliveries</v>
      </c>
      <c r="F164" s="148">
        <f>IF(E164="None",0,INDEX('Default Values'!$B$72:$B$85,MATCH('Historical Mix'!$C164,'Default Values'!$A$72:$A$85,0)))</f>
        <v>0.27</v>
      </c>
      <c r="G164" s="149" cm="1">
        <f t="array" ref="G164">IF(OR(E164="None",D164=0),0,_xlfn.IFNA(INDEX('Default EI Values'!$F$2:$F$951,_xlfn.IFNA(MATCH(1,('Default EI Values'!$A$2:$A$951=$A164)*('Default EI Values'!$B$2:$B$951=$B164)*('Default EI Values'!$C$2:$C$951=SUBSTITUTE($C164,"*",""))*('Default EI Values'!$D$2:$D$951=E$17)*('Default EI Values'!$E$2:$E$951=E164),0),MATCH(1,('Default EI Values'!$A$2:$A$951=$A164)*('Default EI Values'!$B$2:$B$951="Any")*('Default EI Values'!$C$2:$C$951=$C164)*('Default EI Values'!$D$2:$D$951=E$17)*('Default EI Values'!$E$2:$E$951=E164),0))),0))</f>
        <v>0</v>
      </c>
      <c r="H164" s="204"/>
      <c r="I164" s="204"/>
      <c r="J164" s="140" t="str" cm="1">
        <f t="array" ref="J164">IF(LEN($B164)=0,"",INDEX(table_options[Component Options],MATCH(1,(table_options[Sector]=$A164)*(table_options[Supply]=$C164)*(table_options[Component]=J$17)*(table_options[Default?]=TRUE),0)))</f>
        <v>Conventional Drinking Water Treatment</v>
      </c>
      <c r="K164" s="148">
        <f>IF(J164="None",0,INDEX('Default Values'!$B$72:$B$85,MATCH('Historical Mix'!J$17,'Default Values'!$A$72:$A$85,0)))</f>
        <v>0.94</v>
      </c>
      <c r="L164" s="149" cm="1">
        <f t="array" ref="L164">IF(OR(J164="None",D164=0),0,INDEX('Default EI Values'!$F$2:$F$951,_xlfn.IFNA(MATCH(1,('Default EI Values'!$A$2:$A$951=$A164)*('Default EI Values'!$B$2:$B$951=$B164)*('Default EI Values'!$C$2:$C$951=SUBSTITUTE($C164,"*",""))*('Default EI Values'!$D$2:$D$951=J$17)*('Default EI Values'!$E$2:$E$951=J164),0),MATCH(1,('Default EI Values'!$A$2:$A$951=$A164)*('Default EI Values'!$B$2:$B$951="Any")*('Default EI Values'!$C$2:$C$951=$C164)*('Default EI Values'!$D$2:$D$951=J$17)*('Default EI Values'!$E$2:$E$951=J164),0))))</f>
        <v>0</v>
      </c>
      <c r="M164" s="204"/>
      <c r="N164" s="204"/>
      <c r="O164" s="140" t="str" cm="1">
        <f t="array" ref="O164">IF(LEN($B164)=0,"",INDEX(table_options[Component Options],MATCH(1,(table_options[Sector]=$A164)*(table_options[Supply]=$C164)*(table_options[Component]=O$17)*(table_options[Default?]=TRUE),0)))</f>
        <v>Urban Potable Distribution</v>
      </c>
      <c r="P164" s="140" t="str">
        <f>IF(OR(LEN($C164)=0,O164&lt;&gt;"Urban Potable Distribution"),"",INDEX('Default Values'!$B$56:$B$65,MATCH('Historical Mix'!$B164,'Default Values'!$A$56:$A$65,0)))</f>
        <v>Flat</v>
      </c>
      <c r="Q164" s="148">
        <f>IF(P164="None",0,INDEX('Default Values'!$B$72:$B$85,MATCH('Historical Mix'!O$17,'Default Values'!$A$72:$A$85,0)))</f>
        <v>0.95</v>
      </c>
      <c r="R164" s="149" cm="1">
        <f t="array" ref="R164">IF(OR(O164="None",D164=0),0,INDEX('Default EI Values'!$F$2:$F$951,_xlfn.IFNA(MATCH(1,('Default EI Values'!$A$2:$A$951=$A164)*('Default EI Values'!$B$2:$B$951=$B164)*('Default EI Values'!$C$2:$C$951=SUBSTITUTE($C164,"*",""))*('Default EI Values'!$D$2:$D$951=O$17)*('Default EI Values'!$E$2:$E$951=O164),0),_xlfn.IFNA(MATCH(1,('Default EI Values'!$A$2:$A$951=$A164)*('Default EI Values'!$B$2:$B$951="Any")*('Default EI Values'!$C$2:$C$951=$C164)*('Default EI Values'!$D$2:$D$951=O$17)*('Default EI Values'!$E$2:$E$951=O164),0),MATCH(1,('Default EI Values'!$B$2:$B$951="Any")*('Default EI Values'!$C$2:$C$951=$C164)*('Default EI Values'!$D$2:$D$951=O$17)*('Default EI Values'!$E$2:$E$951=$O164&amp;" - "&amp;$P164),0)))))</f>
        <v>0</v>
      </c>
      <c r="S164" s="204"/>
      <c r="T164" s="204"/>
      <c r="U164" s="140" t="str" cm="1">
        <f t="array" ref="U164">IF(LEN($B164)=0,"",INDEX(table_options[Component Options],MATCH(1,(table_options[Sector]=$A164)*(table_options[Supply]=$C164)*(table_options[Component]=U$17)*(table_options[Default?]=TRUE),0)))</f>
        <v>Wastewater Collection</v>
      </c>
      <c r="V164" s="148">
        <f>IF(U164="None",0,INDEX('Default Values'!$B$72:$B$85,MATCH('Historical Mix'!U$17,'Default Values'!$A$72:$A$85,0)))</f>
        <v>0.97</v>
      </c>
      <c r="W164" s="149" cm="1">
        <f t="array" ref="W164">IF(OR(U164="None",D164=0),0,INDEX('Default EI Values'!$F$2:$F$951,_xlfn.IFNA(MATCH(1,('Default EI Values'!$A$2:$A$951=$A164)*('Default EI Values'!$B$2:$B$951=$B164)*('Default EI Values'!$C$2:$C$951=SUBSTITUTE($C164,"*",""))*('Default EI Values'!$D$2:$D$951=U$17)*('Default EI Values'!$E$2:$E$951=U164),0),MATCH(1,('Default EI Values'!$A$2:$A$951=$A164)*('Default EI Values'!$B$2:$B$951="Any")*('Default EI Values'!$C$2:$C$951=$C164)*('Default EI Values'!$D$2:$D$951=U$17)*('Default EI Values'!$E$2:$E$951=U164),0))))</f>
        <v>0</v>
      </c>
      <c r="X164" s="204"/>
      <c r="Y164" s="204"/>
      <c r="Z164" s="140" t="str" cm="1">
        <f t="array" ref="Z164">IF(LEN($B164)=0,"",INDEX(table_options[Component Options],MATCH(1,(table_options[Sector]=$A164)*(table_options[Supply]=$C164)*(table_options[Component]=Z$17)*(table_options[Default?]=TRUE),0)))</f>
        <v xml:space="preserve">Wastewater Secondary Treatment </v>
      </c>
      <c r="AA164" s="148">
        <f>IF(Z164="None",0,INDEX('Default Values'!$B$72:$B$85,MATCH('Historical Mix'!Z$17,'Default Values'!$A$72:$A$85,0)))</f>
        <v>0.97</v>
      </c>
      <c r="AB164" s="149" cm="1">
        <f t="array" ref="AB164">IF(OR(Z164="None",D164=0),0,INDEX('Default EI Values'!$F$2:$F$951,_xlfn.IFNA(MATCH(1,('Default EI Values'!$A$2:$A$951=$A164)*('Default EI Values'!$B$2:$B$951=$B164)*('Default EI Values'!$C$2:$C$951=SUBSTITUTE($C164,"*",""))*('Default EI Values'!$D$2:$D$951=Z$17)*('Default EI Values'!$E$2:$E$951=Z164),0),MATCH(1,('Default EI Values'!$A$2:$A$951=$A164)*('Default EI Values'!$B$2:$B$951="Any")*('Default EI Values'!$C$2:$C$951=$C164)*('Default EI Values'!$D$2:$D$951=Z$17)*('Default EI Values'!$E$2:$E$951=Z164),0))))</f>
        <v>0</v>
      </c>
      <c r="AC164" s="204"/>
      <c r="AD164" s="204"/>
    </row>
    <row r="165" spans="1:30" x14ac:dyDescent="0.25">
      <c r="A165" s="140" t="s">
        <v>10</v>
      </c>
      <c r="B165" s="140" t="s">
        <v>21</v>
      </c>
      <c r="C165" s="140" t="s">
        <v>19</v>
      </c>
      <c r="D165" s="147">
        <f t="shared" si="71"/>
        <v>0</v>
      </c>
      <c r="E165" s="140" t="str" cm="1">
        <f t="array" ref="E165">IF(LEN($B165)=0,"",INDEX(table_options[Component Options],MATCH(1,(table_options[Sector]=$A165)*(table_options[Supply]=$C165)*(table_options[Component]=E$17)*(table_options[Default?]=TRUE),0)))</f>
        <v>Colorado River Conveyance</v>
      </c>
      <c r="F165" s="148">
        <f>IF(E165="None",0,INDEX('Default Values'!$B$72:$B$85,MATCH('Historical Mix'!$C165,'Default Values'!$A$72:$A$85,0)))</f>
        <v>0</v>
      </c>
      <c r="G165" s="149" cm="1">
        <f t="array" ref="G165">IF(OR(E165="None",D165=0),0,_xlfn.IFNA(INDEX('Default EI Values'!$F$2:$F$951,_xlfn.IFNA(MATCH(1,('Default EI Values'!$A$2:$A$951=$A165)*('Default EI Values'!$B$2:$B$951=$B165)*('Default EI Values'!$C$2:$C$951=SUBSTITUTE($C165,"*",""))*('Default EI Values'!$D$2:$D$951=E$17)*('Default EI Values'!$E$2:$E$951=E165),0),MATCH(1,('Default EI Values'!$A$2:$A$951=$A165)*('Default EI Values'!$B$2:$B$951="Any")*('Default EI Values'!$C$2:$C$951=$C165)*('Default EI Values'!$D$2:$D$951=E$17)*('Default EI Values'!$E$2:$E$951=E165),0))),0))</f>
        <v>0</v>
      </c>
      <c r="H165" s="204"/>
      <c r="I165" s="204"/>
      <c r="J165" s="140" t="str" cm="1">
        <f t="array" ref="J165">IF(LEN($B165)=0,"",INDEX(table_options[Component Options],MATCH(1,(table_options[Sector]=$A165)*(table_options[Supply]=$C165)*(table_options[Component]=J$17)*(table_options[Default?]=TRUE),0)))</f>
        <v>Conventional Drinking Water Treatment</v>
      </c>
      <c r="K165" s="148">
        <f>IF(J165="None",0,INDEX('Default Values'!$B$72:$B$85,MATCH('Historical Mix'!J$17,'Default Values'!$A$72:$A$85,0)))</f>
        <v>0.94</v>
      </c>
      <c r="L165" s="149" cm="1">
        <f t="array" ref="L165">IF(OR(J165="None",D165=0),0,INDEX('Default EI Values'!$F$2:$F$951,_xlfn.IFNA(MATCH(1,('Default EI Values'!$A$2:$A$951=$A165)*('Default EI Values'!$B$2:$B$951=$B165)*('Default EI Values'!$C$2:$C$951=SUBSTITUTE($C165,"*",""))*('Default EI Values'!$D$2:$D$951=J$17)*('Default EI Values'!$E$2:$E$951=J165),0),MATCH(1,('Default EI Values'!$A$2:$A$951=$A165)*('Default EI Values'!$B$2:$B$951="Any")*('Default EI Values'!$C$2:$C$951=$C165)*('Default EI Values'!$D$2:$D$951=J$17)*('Default EI Values'!$E$2:$E$951=J165),0))))</f>
        <v>0</v>
      </c>
      <c r="M165" s="204"/>
      <c r="N165" s="204"/>
      <c r="O165" s="140" t="str" cm="1">
        <f t="array" ref="O165">IF(LEN($B165)=0,"",INDEX(table_options[Component Options],MATCH(1,(table_options[Sector]=$A165)*(table_options[Supply]=$C165)*(table_options[Component]=O$17)*(table_options[Default?]=TRUE),0)))</f>
        <v>Urban Potable Distribution</v>
      </c>
      <c r="P165" s="140" t="str">
        <f>IF(OR(LEN($C165)=0,O165&lt;&gt;"Urban Potable Distribution"),"",INDEX('Default Values'!$B$56:$B$65,MATCH('Historical Mix'!$B165,'Default Values'!$A$56:$A$65,0)))</f>
        <v>Flat</v>
      </c>
      <c r="Q165" s="148">
        <f>IF(P165="None",0,INDEX('Default Values'!$B$72:$B$85,MATCH('Historical Mix'!O$17,'Default Values'!$A$72:$A$85,0)))</f>
        <v>0.95</v>
      </c>
      <c r="R165" s="149" cm="1">
        <f t="array" ref="R165">IF(OR(O165="None",D165=0),0,INDEX('Default EI Values'!$F$2:$F$951,_xlfn.IFNA(MATCH(1,('Default EI Values'!$A$2:$A$951=$A165)*('Default EI Values'!$B$2:$B$951=$B165)*('Default EI Values'!$C$2:$C$951=SUBSTITUTE($C165,"*",""))*('Default EI Values'!$D$2:$D$951=O$17)*('Default EI Values'!$E$2:$E$951=O165),0),_xlfn.IFNA(MATCH(1,('Default EI Values'!$A$2:$A$951=$A165)*('Default EI Values'!$B$2:$B$951="Any")*('Default EI Values'!$C$2:$C$951=$C165)*('Default EI Values'!$D$2:$D$951=O$17)*('Default EI Values'!$E$2:$E$951=O165),0),MATCH(1,('Default EI Values'!$B$2:$B$951="Any")*('Default EI Values'!$C$2:$C$951=$C165)*('Default EI Values'!$D$2:$D$951=O$17)*('Default EI Values'!$E$2:$E$951=$O165&amp;" - "&amp;$P165),0)))))</f>
        <v>0</v>
      </c>
      <c r="S165" s="204"/>
      <c r="T165" s="204"/>
      <c r="U165" s="140" t="str" cm="1">
        <f t="array" ref="U165">IF(LEN($B165)=0,"",INDEX(table_options[Component Options],MATCH(1,(table_options[Sector]=$A165)*(table_options[Supply]=$C165)*(table_options[Component]=U$17)*(table_options[Default?]=TRUE),0)))</f>
        <v>Wastewater Collection</v>
      </c>
      <c r="V165" s="148">
        <f>IF(U165="None",0,INDEX('Default Values'!$B$72:$B$85,MATCH('Historical Mix'!U$17,'Default Values'!$A$72:$A$85,0)))</f>
        <v>0.97</v>
      </c>
      <c r="W165" s="149" cm="1">
        <f t="array" ref="W165">IF(OR(U165="None",D165=0),0,INDEX('Default EI Values'!$F$2:$F$951,_xlfn.IFNA(MATCH(1,('Default EI Values'!$A$2:$A$951=$A165)*('Default EI Values'!$B$2:$B$951=$B165)*('Default EI Values'!$C$2:$C$951=SUBSTITUTE($C165,"*",""))*('Default EI Values'!$D$2:$D$951=U$17)*('Default EI Values'!$E$2:$E$951=U165),0),MATCH(1,('Default EI Values'!$A$2:$A$951=$A165)*('Default EI Values'!$B$2:$B$951="Any")*('Default EI Values'!$C$2:$C$951=$C165)*('Default EI Values'!$D$2:$D$951=U$17)*('Default EI Values'!$E$2:$E$951=U165),0))))</f>
        <v>0</v>
      </c>
      <c r="X165" s="204"/>
      <c r="Y165" s="204"/>
      <c r="Z165" s="140" t="str" cm="1">
        <f t="array" ref="Z165">IF(LEN($B165)=0,"",INDEX(table_options[Component Options],MATCH(1,(table_options[Sector]=$A165)*(table_options[Supply]=$C165)*(table_options[Component]=Z$17)*(table_options[Default?]=TRUE),0)))</f>
        <v xml:space="preserve">Wastewater Secondary Treatment </v>
      </c>
      <c r="AA165" s="148">
        <f>IF(Z165="None",0,INDEX('Default Values'!$B$72:$B$85,MATCH('Historical Mix'!Z$17,'Default Values'!$A$72:$A$85,0)))</f>
        <v>0.97</v>
      </c>
      <c r="AB165" s="149" cm="1">
        <f t="array" ref="AB165">IF(OR(Z165="None",D165=0),0,INDEX('Default EI Values'!$F$2:$F$951,_xlfn.IFNA(MATCH(1,('Default EI Values'!$A$2:$A$951=$A165)*('Default EI Values'!$B$2:$B$951=$B165)*('Default EI Values'!$C$2:$C$951=SUBSTITUTE($C165,"*",""))*('Default EI Values'!$D$2:$D$951=Z$17)*('Default EI Values'!$E$2:$E$951=Z165),0),MATCH(1,('Default EI Values'!$A$2:$A$951=$A165)*('Default EI Values'!$B$2:$B$951="Any")*('Default EI Values'!$C$2:$C$951=$C165)*('Default EI Values'!$D$2:$D$951=Z$17)*('Default EI Values'!$E$2:$E$951=Z165),0))))</f>
        <v>0</v>
      </c>
      <c r="AC165" s="204"/>
      <c r="AD165" s="204"/>
    </row>
    <row r="166" spans="1:30" x14ac:dyDescent="0.25">
      <c r="A166" s="140" t="s">
        <v>10</v>
      </c>
      <c r="B166" s="140" t="s">
        <v>21</v>
      </c>
      <c r="C166" s="140" t="s">
        <v>191</v>
      </c>
      <c r="D166" s="147">
        <f t="shared" si="71"/>
        <v>0</v>
      </c>
      <c r="E166" s="140" t="str" cm="1">
        <f t="array" ref="E166">IF(LEN($B166)=0,"",INDEX(table_options[Component Options],MATCH(1,(table_options[Sector]=$A166)*(table_options[Supply]=$C166)*(table_options[Component]=E$17)*(table_options[Default?]=TRUE),0)))</f>
        <v>Central Valley Project Conveyance</v>
      </c>
      <c r="F166" s="148">
        <f>IF(E166="None",0,INDEX('Default Values'!$B$72:$B$85,MATCH('Historical Mix'!$C166,'Default Values'!$A$72:$A$85,0)))</f>
        <v>0</v>
      </c>
      <c r="G166" s="149" cm="1">
        <f t="array" ref="G166">IF(OR(E166="None",D166=0),0,_xlfn.IFNA(INDEX('Default EI Values'!$F$2:$F$951,_xlfn.IFNA(MATCH(1,('Default EI Values'!$A$2:$A$951=$A166)*('Default EI Values'!$B$2:$B$951=$B166)*('Default EI Values'!$C$2:$C$951=SUBSTITUTE($C166,"*",""))*('Default EI Values'!$D$2:$D$951=E$17)*('Default EI Values'!$E$2:$E$951=E166),0),MATCH(1,('Default EI Values'!$A$2:$A$951=$A166)*('Default EI Values'!$B$2:$B$951="Any")*('Default EI Values'!$C$2:$C$951=$C166)*('Default EI Values'!$D$2:$D$951=E$17)*('Default EI Values'!$E$2:$E$951=E166),0))),0))</f>
        <v>0</v>
      </c>
      <c r="H166" s="204"/>
      <c r="I166" s="204"/>
      <c r="J166" s="140" t="str" cm="1">
        <f t="array" ref="J166">IF(LEN($B166)=0,"",INDEX(table_options[Component Options],MATCH(1,(table_options[Sector]=$A166)*(table_options[Supply]=$C166)*(table_options[Component]=J$17)*(table_options[Default?]=TRUE),0)))</f>
        <v>Conventional Drinking Water Treatment</v>
      </c>
      <c r="K166" s="148">
        <f>IF(J166="None",0,INDEX('Default Values'!$B$72:$B$85,MATCH('Historical Mix'!J$17,'Default Values'!$A$72:$A$85,0)))</f>
        <v>0.94</v>
      </c>
      <c r="L166" s="149" cm="1">
        <f t="array" ref="L166">IF(OR(J166="None",D166=0),0,INDEX('Default EI Values'!$F$2:$F$951,_xlfn.IFNA(MATCH(1,('Default EI Values'!$A$2:$A$951=$A166)*('Default EI Values'!$B$2:$B$951=$B166)*('Default EI Values'!$C$2:$C$951=SUBSTITUTE($C166,"*",""))*('Default EI Values'!$D$2:$D$951=J$17)*('Default EI Values'!$E$2:$E$951=J166),0),MATCH(1,('Default EI Values'!$A$2:$A$951=$A166)*('Default EI Values'!$B$2:$B$951="Any")*('Default EI Values'!$C$2:$C$951=$C166)*('Default EI Values'!$D$2:$D$951=J$17)*('Default EI Values'!$E$2:$E$951=J166),0))))</f>
        <v>0</v>
      </c>
      <c r="M166" s="204"/>
      <c r="N166" s="204"/>
      <c r="O166" s="140" t="str" cm="1">
        <f t="array" ref="O166">IF(LEN($B166)=0,"",INDEX(table_options[Component Options],MATCH(1,(table_options[Sector]=$A166)*(table_options[Supply]=$C166)*(table_options[Component]=O$17)*(table_options[Default?]=TRUE),0)))</f>
        <v>Urban Potable Distribution</v>
      </c>
      <c r="P166" s="140" t="str">
        <f>IF(OR(LEN($C166)=0,O166&lt;&gt;"Urban Potable Distribution"),"",INDEX('Default Values'!$B$56:$B$65,MATCH('Historical Mix'!$B166,'Default Values'!$A$56:$A$65,0)))</f>
        <v>Flat</v>
      </c>
      <c r="Q166" s="148">
        <f>IF(P166="None",0,INDEX('Default Values'!$B$72:$B$85,MATCH('Historical Mix'!O$17,'Default Values'!$A$72:$A$85,0)))</f>
        <v>0.95</v>
      </c>
      <c r="R166" s="149" cm="1">
        <f t="array" ref="R166">IF(OR(O166="None",D166=0),0,INDEX('Default EI Values'!$F$2:$F$951,_xlfn.IFNA(MATCH(1,('Default EI Values'!$A$2:$A$951=$A166)*('Default EI Values'!$B$2:$B$951=$B166)*('Default EI Values'!$C$2:$C$951=SUBSTITUTE($C166,"*",""))*('Default EI Values'!$D$2:$D$951=O$17)*('Default EI Values'!$E$2:$E$951=O166),0),_xlfn.IFNA(MATCH(1,('Default EI Values'!$A$2:$A$951=$A166)*('Default EI Values'!$B$2:$B$951="Any")*('Default EI Values'!$C$2:$C$951=$C166)*('Default EI Values'!$D$2:$D$951=O$17)*('Default EI Values'!$E$2:$E$951=O166),0),MATCH(1,('Default EI Values'!$B$2:$B$951="Any")*('Default EI Values'!$C$2:$C$951=$C166)*('Default EI Values'!$D$2:$D$951=O$17)*('Default EI Values'!$E$2:$E$951=$O166&amp;" - "&amp;$P166),0)))))</f>
        <v>0</v>
      </c>
      <c r="S166" s="204"/>
      <c r="T166" s="204"/>
      <c r="U166" s="140" t="str" cm="1">
        <f t="array" ref="U166">IF(LEN($B166)=0,"",INDEX(table_options[Component Options],MATCH(1,(table_options[Sector]=$A166)*(table_options[Supply]=$C166)*(table_options[Component]=U$17)*(table_options[Default?]=TRUE),0)))</f>
        <v>Wastewater Collection</v>
      </c>
      <c r="V166" s="148">
        <f>IF(U166="None",0,INDEX('Default Values'!$B$72:$B$85,MATCH('Historical Mix'!U$17,'Default Values'!$A$72:$A$85,0)))</f>
        <v>0.97</v>
      </c>
      <c r="W166" s="149" cm="1">
        <f t="array" ref="W166">IF(OR(U166="None",D166=0),0,INDEX('Default EI Values'!$F$2:$F$951,_xlfn.IFNA(MATCH(1,('Default EI Values'!$A$2:$A$951=$A166)*('Default EI Values'!$B$2:$B$951=$B166)*('Default EI Values'!$C$2:$C$951=SUBSTITUTE($C166,"*",""))*('Default EI Values'!$D$2:$D$951=U$17)*('Default EI Values'!$E$2:$E$951=U166),0),MATCH(1,('Default EI Values'!$A$2:$A$951=$A166)*('Default EI Values'!$B$2:$B$951="Any")*('Default EI Values'!$C$2:$C$951=$C166)*('Default EI Values'!$D$2:$D$951=U$17)*('Default EI Values'!$E$2:$E$951=U166),0))))</f>
        <v>0</v>
      </c>
      <c r="X166" s="204"/>
      <c r="Y166" s="204"/>
      <c r="Z166" s="140" t="str" cm="1">
        <f t="array" ref="Z166">IF(LEN($B166)=0,"",INDEX(table_options[Component Options],MATCH(1,(table_options[Sector]=$A166)*(table_options[Supply]=$C166)*(table_options[Component]=Z$17)*(table_options[Default?]=TRUE),0)))</f>
        <v xml:space="preserve">Wastewater Secondary Treatment </v>
      </c>
      <c r="AA166" s="148">
        <f>IF(Z166="None",0,INDEX('Default Values'!$B$72:$B$85,MATCH('Historical Mix'!Z$17,'Default Values'!$A$72:$A$85,0)))</f>
        <v>0.97</v>
      </c>
      <c r="AB166" s="149" cm="1">
        <f t="array" ref="AB166">IF(OR(Z166="None",D166=0),0,INDEX('Default EI Values'!$F$2:$F$951,_xlfn.IFNA(MATCH(1,('Default EI Values'!$A$2:$A$951=$A166)*('Default EI Values'!$B$2:$B$951=$B166)*('Default EI Values'!$C$2:$C$951=SUBSTITUTE($C166,"*",""))*('Default EI Values'!$D$2:$D$951=Z$17)*('Default EI Values'!$E$2:$E$951=Z166),0),MATCH(1,('Default EI Values'!$A$2:$A$951=$A166)*('Default EI Values'!$B$2:$B$951="Any")*('Default EI Values'!$C$2:$C$951=$C166)*('Default EI Values'!$D$2:$D$951=Z$17)*('Default EI Values'!$E$2:$E$951=Z166),0))))</f>
        <v>0</v>
      </c>
      <c r="AC166" s="204"/>
      <c r="AD166" s="204"/>
    </row>
    <row r="167" spans="1:30" x14ac:dyDescent="0.25">
      <c r="A167" s="140" t="s">
        <v>10</v>
      </c>
      <c r="B167" s="140" t="s">
        <v>21</v>
      </c>
      <c r="C167" s="140" t="s">
        <v>190</v>
      </c>
      <c r="D167" s="147">
        <f t="shared" si="71"/>
        <v>0</v>
      </c>
      <c r="E167" s="140" t="str" cm="1">
        <f t="array" ref="E167">IF(LEN($B167)=0,"",INDEX(table_options[Component Options],MATCH(1,(table_options[Sector]=$A167)*(table_options[Supply]=$C167)*(table_options[Component]=E$17)*(table_options[Default?]=TRUE),0)))</f>
        <v>State Water Project Conveyance</v>
      </c>
      <c r="F167" s="148">
        <f>IF(E167="None",0,INDEX('Default Values'!$B$72:$B$85,MATCH('Historical Mix'!$C167,'Default Values'!$A$72:$A$85,0)))</f>
        <v>0</v>
      </c>
      <c r="G167" s="149" cm="1">
        <f t="array" ref="G167">IF(OR(E167="None",D167=0),0,_xlfn.IFNA(INDEX('Default EI Values'!$F$2:$F$951,_xlfn.IFNA(MATCH(1,('Default EI Values'!$A$2:$A$951=$A167)*('Default EI Values'!$B$2:$B$951=$B167)*('Default EI Values'!$C$2:$C$951=SUBSTITUTE($C167,"*",""))*('Default EI Values'!$D$2:$D$951=E$17)*('Default EI Values'!$E$2:$E$951=E167),0),MATCH(1,('Default EI Values'!$A$2:$A$951=$A167)*('Default EI Values'!$B$2:$B$951="Any")*('Default EI Values'!$C$2:$C$951=$C167)*('Default EI Values'!$D$2:$D$951=E$17)*('Default EI Values'!$E$2:$E$951=E167),0))),0))</f>
        <v>0</v>
      </c>
      <c r="H167" s="205"/>
      <c r="I167" s="205"/>
      <c r="J167" s="140" t="str" cm="1">
        <f t="array" ref="J167">IF(LEN($B167)=0,"",INDEX(table_options[Component Options],MATCH(1,(table_options[Sector]=$A167)*(table_options[Supply]=$C167)*(table_options[Component]=J$17)*(table_options[Default?]=TRUE),0)))</f>
        <v>Conventional Drinking Water Treatment</v>
      </c>
      <c r="K167" s="148">
        <f>IF(J167="None",0,INDEX('Default Values'!$B$72:$B$85,MATCH('Historical Mix'!J$17,'Default Values'!$A$72:$A$85,0)))</f>
        <v>0.94</v>
      </c>
      <c r="L167" s="149" cm="1">
        <f t="array" ref="L167">IF(OR(J167="None",D167=0),0,INDEX('Default EI Values'!$F$2:$F$951,_xlfn.IFNA(MATCH(1,('Default EI Values'!$A$2:$A$951=$A167)*('Default EI Values'!$B$2:$B$951=$B167)*('Default EI Values'!$C$2:$C$951=SUBSTITUTE($C167,"*",""))*('Default EI Values'!$D$2:$D$951=J$17)*('Default EI Values'!$E$2:$E$951=J167),0),MATCH(1,('Default EI Values'!$A$2:$A$951=$A167)*('Default EI Values'!$B$2:$B$951="Any")*('Default EI Values'!$C$2:$C$951=$C167)*('Default EI Values'!$D$2:$D$951=J$17)*('Default EI Values'!$E$2:$E$951=J167),0))))</f>
        <v>0</v>
      </c>
      <c r="M167" s="205"/>
      <c r="N167" s="205"/>
      <c r="O167" s="140" t="str" cm="1">
        <f t="array" ref="O167">IF(LEN($B167)=0,"",INDEX(table_options[Component Options],MATCH(1,(table_options[Sector]=$A167)*(table_options[Supply]=$C167)*(table_options[Component]=O$17)*(table_options[Default?]=TRUE),0)))</f>
        <v>Urban Potable Distribution</v>
      </c>
      <c r="P167" s="140" t="str">
        <f>IF(OR(LEN($C167)=0,O167&lt;&gt;"Urban Potable Distribution"),"",INDEX('Default Values'!$B$56:$B$65,MATCH('Historical Mix'!$B167,'Default Values'!$A$56:$A$65,0)))</f>
        <v>Flat</v>
      </c>
      <c r="Q167" s="148">
        <f>IF(P167="None",0,INDEX('Default Values'!$B$72:$B$85,MATCH('Historical Mix'!O$17,'Default Values'!$A$72:$A$85,0)))</f>
        <v>0.95</v>
      </c>
      <c r="R167" s="149" cm="1">
        <f t="array" ref="R167">IF(OR(O167="None",D167=0),0,INDEX('Default EI Values'!$F$2:$F$951,_xlfn.IFNA(MATCH(1,('Default EI Values'!$A$2:$A$951=$A167)*('Default EI Values'!$B$2:$B$951=$B167)*('Default EI Values'!$C$2:$C$951=SUBSTITUTE($C167,"*",""))*('Default EI Values'!$D$2:$D$951=O$17)*('Default EI Values'!$E$2:$E$951=O167),0),_xlfn.IFNA(MATCH(1,('Default EI Values'!$A$2:$A$951=$A167)*('Default EI Values'!$B$2:$B$951="Any")*('Default EI Values'!$C$2:$C$951=$C167)*('Default EI Values'!$D$2:$D$951=O$17)*('Default EI Values'!$E$2:$E$951=O167),0),MATCH(1,('Default EI Values'!$B$2:$B$951="Any")*('Default EI Values'!$C$2:$C$951=$C167)*('Default EI Values'!$D$2:$D$951=O$17)*('Default EI Values'!$E$2:$E$951=$O167&amp;" - "&amp;$P167),0)))))</f>
        <v>0</v>
      </c>
      <c r="S167" s="205"/>
      <c r="T167" s="205"/>
      <c r="U167" s="140" t="str" cm="1">
        <f t="array" ref="U167">IF(LEN($B167)=0,"",INDEX(table_options[Component Options],MATCH(1,(table_options[Sector]=$A167)*(table_options[Supply]=$C167)*(table_options[Component]=U$17)*(table_options[Default?]=TRUE),0)))</f>
        <v>Wastewater Collection</v>
      </c>
      <c r="V167" s="148">
        <f>IF(U167="None",0,INDEX('Default Values'!$B$72:$B$85,MATCH('Historical Mix'!U$17,'Default Values'!$A$72:$A$85,0)))</f>
        <v>0.97</v>
      </c>
      <c r="W167" s="149" cm="1">
        <f t="array" ref="W167">IF(OR(U167="None",D167=0),0,INDEX('Default EI Values'!$F$2:$F$951,_xlfn.IFNA(MATCH(1,('Default EI Values'!$A$2:$A$951=$A167)*('Default EI Values'!$B$2:$B$951=$B167)*('Default EI Values'!$C$2:$C$951=SUBSTITUTE($C167,"*",""))*('Default EI Values'!$D$2:$D$951=U$17)*('Default EI Values'!$E$2:$E$951=U167),0),MATCH(1,('Default EI Values'!$A$2:$A$951=$A167)*('Default EI Values'!$B$2:$B$951="Any")*('Default EI Values'!$C$2:$C$951=$C167)*('Default EI Values'!$D$2:$D$951=U$17)*('Default EI Values'!$E$2:$E$951=U167),0))))</f>
        <v>0</v>
      </c>
      <c r="X167" s="205"/>
      <c r="Y167" s="205"/>
      <c r="Z167" s="140" t="str" cm="1">
        <f t="array" ref="Z167">IF(LEN($B167)=0,"",INDEX(table_options[Component Options],MATCH(1,(table_options[Sector]=$A167)*(table_options[Supply]=$C167)*(table_options[Component]=Z$17)*(table_options[Default?]=TRUE),0)))</f>
        <v xml:space="preserve">Wastewater Secondary Treatment </v>
      </c>
      <c r="AA167" s="148">
        <f>IF(Z167="None",0,INDEX('Default Values'!$B$72:$B$85,MATCH('Historical Mix'!Z$17,'Default Values'!$A$72:$A$85,0)))</f>
        <v>0.97</v>
      </c>
      <c r="AB167" s="149" cm="1">
        <f t="array" ref="AB167">IF(OR(Z167="None",D167=0),0,INDEX('Default EI Values'!$F$2:$F$951,_xlfn.IFNA(MATCH(1,('Default EI Values'!$A$2:$A$951=$A167)*('Default EI Values'!$B$2:$B$951=$B167)*('Default EI Values'!$C$2:$C$951=SUBSTITUTE($C167,"*",""))*('Default EI Values'!$D$2:$D$951=Z$17)*('Default EI Values'!$E$2:$E$951=Z167),0),MATCH(1,('Default EI Values'!$A$2:$A$951=$A167)*('Default EI Values'!$B$2:$B$951="Any")*('Default EI Values'!$C$2:$C$951=$C167)*('Default EI Values'!$D$2:$D$951=Z$17)*('Default EI Values'!$E$2:$E$951=Z167),0))))</f>
        <v>0</v>
      </c>
      <c r="AC167" s="205"/>
      <c r="AD167" s="205"/>
    </row>
    <row r="168" spans="1:30" x14ac:dyDescent="0.25">
      <c r="A168" s="140" t="s">
        <v>11</v>
      </c>
      <c r="B168" s="140" t="s">
        <v>21</v>
      </c>
      <c r="C168" s="140" t="s">
        <v>45</v>
      </c>
      <c r="D168" s="147">
        <f t="shared" si="71"/>
        <v>0</v>
      </c>
      <c r="E168" s="140" t="str" cm="1">
        <f t="array" ref="E168">IF(LEN($B168)=0,"",INDEX(table_options[Component Options],MATCH(1,(table_options[Sector]=$A168)*(table_options[Supply]=$C168)*(table_options[Component]=E$17)*(table_options[Default?]=TRUE),0)))</f>
        <v>Seawater Desalination Conveyance</v>
      </c>
      <c r="F168" s="148">
        <f>IF(E168="None",0,INDEX('Default Values'!$B$72:$B$85,MATCH('Historical Mix'!$C168,'Default Values'!$A$72:$A$85,0)))</f>
        <v>0.94</v>
      </c>
      <c r="G168" s="149" cm="1">
        <f t="array" ref="G168">IF(OR(E168="None",D168=0),0,_xlfn.IFNA(INDEX('Default EI Values'!$F$2:$F$951,_xlfn.IFNA(MATCH(1,('Default EI Values'!$A$2:$A$951=$A168)*('Default EI Values'!$B$2:$B$951=$B168)*('Default EI Values'!$C$2:$C$951=SUBSTITUTE($C168,"*",""))*('Default EI Values'!$D$2:$D$951=E$17)*('Default EI Values'!$E$2:$E$951=E168),0),MATCH(1,('Default EI Values'!$A$2:$A$951=$A168)*('Default EI Values'!$B$2:$B$951="Any")*('Default EI Values'!$C$2:$C$951=$C168)*('Default EI Values'!$D$2:$D$951=E$17)*('Default EI Values'!$E$2:$E$951=E168),0))),0))</f>
        <v>0</v>
      </c>
      <c r="H168" s="203">
        <f>SUMPRODUCT($D168:$D177,G168:G177)</f>
        <v>157.87026095827224</v>
      </c>
      <c r="I168" s="203">
        <f t="shared" ref="I168" si="77">SUMPRODUCT($D168:$D177,F168:F177,G168:G177)</f>
        <v>71.417398946423134</v>
      </c>
      <c r="J168" s="140" t="str" cm="1">
        <f t="array" ref="J168">IF(LEN($B168)=0,"",INDEX(table_options[Component Options],MATCH(1,(table_options[Sector]=$A168)*(table_options[Supply]=$C168)*(table_options[Component]=J$17)*(table_options[Default?]=TRUE),0)))</f>
        <v>Seawater Desalination Treatment</v>
      </c>
      <c r="K168" s="148">
        <f>IF(J168="None",0,INDEX('Default Values'!$B$72:$B$85,MATCH('Historical Mix'!J$17,'Default Values'!$A$72:$A$85,0)))</f>
        <v>0.94</v>
      </c>
      <c r="L168" s="149" cm="1">
        <f t="array" ref="L168">IF(OR(J168="None",D168=0),0,INDEX('Default EI Values'!$F$2:$F$951,_xlfn.IFNA(MATCH(1,('Default EI Values'!$A$2:$A$951=$A168)*('Default EI Values'!$B$2:$B$951=$B168)*('Default EI Values'!$C$2:$C$951=SUBSTITUTE($C168,"*",""))*('Default EI Values'!$D$2:$D$951=J$17)*('Default EI Values'!$E$2:$E$951=J168),0),MATCH(1,('Default EI Values'!$A$2:$A$951=$A168)*('Default EI Values'!$B$2:$B$951="Any")*('Default EI Values'!$C$2:$C$951=$C168)*('Default EI Values'!$D$2:$D$951=J$17)*('Default EI Values'!$E$2:$E$951=J168),0))))</f>
        <v>0</v>
      </c>
      <c r="M168" s="203">
        <f>SUMPRODUCT($D168:$D177,L168:L177)</f>
        <v>0</v>
      </c>
      <c r="N168" s="203">
        <f t="shared" ref="N168" si="78">SUMPRODUCT($D168:$D177,K168:K177,L168:L177)</f>
        <v>0</v>
      </c>
      <c r="O168" s="140" t="str" cm="1">
        <f t="array" ref="O168">IF(LEN($B168)=0,"",INDEX(table_options[Component Options],MATCH(1,(table_options[Sector]=$A168)*(table_options[Supply]=$C168)*(table_options[Component]=O$17)*(table_options[Default?]=TRUE),0)))</f>
        <v>Ag Distribution</v>
      </c>
      <c r="P168" s="140" t="str">
        <f>IF(OR(LEN($C168)=0,O168&lt;&gt;"Urban Potable Distribution"),"",INDEX('Default Values'!$B$56:$B$65,MATCH('Historical Mix'!$B168,'Default Values'!$A$56:$A$65,0)))</f>
        <v/>
      </c>
      <c r="Q168" s="148">
        <f>IF(P168="None",0,INDEX('Default Values'!$B$72:$B$85,MATCH('Historical Mix'!O$17,'Default Values'!$A$72:$A$85,0)))</f>
        <v>0.95</v>
      </c>
      <c r="R168" s="149" cm="1">
        <f t="array" ref="R168">IF(OR(O168="None",D168=0),0,INDEX('Default EI Values'!$F$2:$F$951,_xlfn.IFNA(MATCH(1,('Default EI Values'!$A$2:$A$951=$A168)*('Default EI Values'!$B$2:$B$951=$B168)*('Default EI Values'!$C$2:$C$951=SUBSTITUTE($C168,"*",""))*('Default EI Values'!$D$2:$D$951=O$17)*('Default EI Values'!$E$2:$E$951=O168),0),_xlfn.IFNA(MATCH(1,('Default EI Values'!$A$2:$A$951=$A168)*('Default EI Values'!$B$2:$B$951="Any")*('Default EI Values'!$C$2:$C$951=$C168)*('Default EI Values'!$D$2:$D$951=O$17)*('Default EI Values'!$E$2:$E$951=O168),0),MATCH(1,('Default EI Values'!$B$2:$B$951="Any")*('Default EI Values'!$C$2:$C$951=$C168)*('Default EI Values'!$D$2:$D$951=O$17)*('Default EI Values'!$E$2:$E$951=$O168&amp;" - "&amp;$P168),0)))))</f>
        <v>0</v>
      </c>
      <c r="S168" s="203">
        <f>SUMPRODUCT($D168:$D177,R168:R177)</f>
        <v>143.82204066614793</v>
      </c>
      <c r="T168" s="203">
        <f t="shared" ref="T168" si="79">SUMPRODUCT($D168:$D177,Q168:Q177,R168:R177)</f>
        <v>136.63093863284053</v>
      </c>
      <c r="U168" s="140" t="str" cm="1">
        <f t="array" ref="U168">IF(LEN($B168)=0,"",INDEX(table_options[Component Options],MATCH(1,(table_options[Sector]=$A168)*(table_options[Supply]=$C168)*(table_options[Component]=U$17)*(table_options[Default?]=TRUE),0)))</f>
        <v>None</v>
      </c>
      <c r="V168" s="148">
        <f>IF(U168="None",0,INDEX('Default Values'!$B$72:$B$85,MATCH('Historical Mix'!U$17,'Default Values'!$A$72:$A$85,0)))</f>
        <v>0</v>
      </c>
      <c r="W168" s="149" cm="1">
        <f t="array" ref="W168">IF(OR(U168="None",D168=0),0,INDEX('Default EI Values'!$F$2:$F$951,_xlfn.IFNA(MATCH(1,('Default EI Values'!$A$2:$A$951=$A168)*('Default EI Values'!$B$2:$B$951=$B168)*('Default EI Values'!$C$2:$C$951=SUBSTITUTE($C168,"*",""))*('Default EI Values'!$D$2:$D$951=U$17)*('Default EI Values'!$E$2:$E$951=U168),0),MATCH(1,('Default EI Values'!$A$2:$A$951=$A168)*('Default EI Values'!$B$2:$B$951="Any")*('Default EI Values'!$C$2:$C$951=$C168)*('Default EI Values'!$D$2:$D$951=U$17)*('Default EI Values'!$E$2:$E$951=U168),0))))</f>
        <v>0</v>
      </c>
      <c r="X168" s="203">
        <f>SUMPRODUCT($D168:$D177,W168:W177)</f>
        <v>0</v>
      </c>
      <c r="Y168" s="203">
        <f t="shared" ref="Y168" si="80">SUMPRODUCT($D168:$D177,V168:V177,W168:W177)</f>
        <v>0</v>
      </c>
      <c r="Z168" s="140" t="str" cm="1">
        <f t="array" ref="Z168">IF(LEN($B168)=0,"",INDEX(table_options[Component Options],MATCH(1,(table_options[Sector]=$A168)*(table_options[Supply]=$C168)*(table_options[Component]=Z$17)*(table_options[Default?]=TRUE),0)))</f>
        <v>None</v>
      </c>
      <c r="AA168" s="148">
        <f>IF(Z168="None",0,INDEX('Default Values'!$B$72:$B$85,MATCH('Historical Mix'!Z$17,'Default Values'!$A$72:$A$85,0)))</f>
        <v>0</v>
      </c>
      <c r="AB168" s="149" cm="1">
        <f t="array" ref="AB168">IF(OR(Z168="None",D168=0),0,INDEX('Default EI Values'!$F$2:$F$951,_xlfn.IFNA(MATCH(1,('Default EI Values'!$A$2:$A$951=$A168)*('Default EI Values'!$B$2:$B$951=$B168)*('Default EI Values'!$C$2:$C$951=SUBSTITUTE($C168,"*",""))*('Default EI Values'!$D$2:$D$951=Z$17)*('Default EI Values'!$E$2:$E$951=Z168),0),MATCH(1,('Default EI Values'!$A$2:$A$951=$A168)*('Default EI Values'!$B$2:$B$951="Any")*('Default EI Values'!$C$2:$C$951=$C168)*('Default EI Values'!$D$2:$D$951=Z$17)*('Default EI Values'!$E$2:$E$951=Z168),0))))</f>
        <v>0</v>
      </c>
      <c r="AC168" s="203">
        <f>SUMPRODUCT($D168:$D177,AB168:AB177)</f>
        <v>0</v>
      </c>
      <c r="AD168" s="203">
        <f t="shared" ref="AD168" si="81">SUMPRODUCT($D168:$D177,AA168:AA177,AB168:AB177)</f>
        <v>0</v>
      </c>
    </row>
    <row r="169" spans="1:30" x14ac:dyDescent="0.25">
      <c r="A169" s="140" t="s">
        <v>11</v>
      </c>
      <c r="B169" s="140" t="s">
        <v>21</v>
      </c>
      <c r="C169" s="140" t="s">
        <v>51</v>
      </c>
      <c r="D169" s="147">
        <f t="shared" si="71"/>
        <v>0</v>
      </c>
      <c r="E169" s="140" t="str" cm="1">
        <f t="array" ref="E169">IF(LEN($B169)=0,"",INDEX(table_options[Component Options],MATCH(1,(table_options[Sector]=$A169)*(table_options[Supply]=$C169)*(table_options[Component]=E$17)*(table_options[Default?]=TRUE),0)))</f>
        <v>Groundwater pumping</v>
      </c>
      <c r="F169" s="148">
        <f>IF(E169="None",0,INDEX('Default Values'!$B$72:$B$85,MATCH('Historical Mix'!$C169,'Default Values'!$A$72:$A$85,0)))</f>
        <v>0.94</v>
      </c>
      <c r="G169" s="149" cm="1">
        <f t="array" ref="G169">IF(OR(E169="None",D169=0),0,_xlfn.IFNA(INDEX('Default EI Values'!$F$2:$F$951,_xlfn.IFNA(MATCH(1,('Default EI Values'!$A$2:$A$951=$A169)*('Default EI Values'!$B$2:$B$951=$B169)*('Default EI Values'!$C$2:$C$951=SUBSTITUTE($C169,"*",""))*('Default EI Values'!$D$2:$D$951=E$17)*('Default EI Values'!$E$2:$E$951=E169),0),MATCH(1,('Default EI Values'!$A$2:$A$951=$A169)*('Default EI Values'!$B$2:$B$951="Any")*('Default EI Values'!$C$2:$C$951=$C169)*('Default EI Values'!$D$2:$D$951=E$17)*('Default EI Values'!$E$2:$E$951=E169),0))),0))</f>
        <v>0</v>
      </c>
      <c r="H169" s="204"/>
      <c r="I169" s="204"/>
      <c r="J169" s="140" t="str" cm="1">
        <f t="array" ref="J169">IF(LEN($B169)=0,"",INDEX(table_options[Component Options],MATCH(1,(table_options[Sector]=$A169)*(table_options[Supply]=$C169)*(table_options[Component]=J$17)*(table_options[Default?]=TRUE),0)))</f>
        <v>Brackish Desalination Treatment</v>
      </c>
      <c r="K169" s="148">
        <f>IF(J169="None",0,INDEX('Default Values'!$B$72:$B$85,MATCH('Historical Mix'!J$17,'Default Values'!$A$72:$A$85,0)))</f>
        <v>0.94</v>
      </c>
      <c r="L169" s="149" cm="1">
        <f t="array" ref="L169">IF(OR(J169="None",D169=0),0,INDEX('Default EI Values'!$F$2:$F$951,_xlfn.IFNA(MATCH(1,('Default EI Values'!$A$2:$A$951=$A169)*('Default EI Values'!$B$2:$B$951=$B169)*('Default EI Values'!$C$2:$C$951=SUBSTITUTE($C169,"*",""))*('Default EI Values'!$D$2:$D$951=J$17)*('Default EI Values'!$E$2:$E$951=J169),0),MATCH(1,('Default EI Values'!$A$2:$A$951=$A169)*('Default EI Values'!$B$2:$B$951="Any")*('Default EI Values'!$C$2:$C$951=$C169)*('Default EI Values'!$D$2:$D$951=J$17)*('Default EI Values'!$E$2:$E$951=J169),0))))</f>
        <v>0</v>
      </c>
      <c r="M169" s="204"/>
      <c r="N169" s="204"/>
      <c r="O169" s="140" t="str" cm="1">
        <f t="array" ref="O169">IF(LEN($B169)=0,"",INDEX(table_options[Component Options],MATCH(1,(table_options[Sector]=$A169)*(table_options[Supply]=$C169)*(table_options[Component]=O$17)*(table_options[Default?]=TRUE),0)))</f>
        <v>Ag Distribution</v>
      </c>
      <c r="P169" s="140" t="str">
        <f>IF(OR(LEN($C169)=0,O169&lt;&gt;"Urban Potable Distribution"),"",INDEX('Default Values'!$B$56:$B$65,MATCH('Historical Mix'!$B169,'Default Values'!$A$56:$A$65,0)))</f>
        <v/>
      </c>
      <c r="Q169" s="148">
        <f>IF(P169="None",0,INDEX('Default Values'!$B$72:$B$85,MATCH('Historical Mix'!O$17,'Default Values'!$A$72:$A$85,0)))</f>
        <v>0.95</v>
      </c>
      <c r="R169" s="149" cm="1">
        <f t="array" ref="R169">IF(OR(O169="None",D169=0),0,INDEX('Default EI Values'!$F$2:$F$951,_xlfn.IFNA(MATCH(1,('Default EI Values'!$A$2:$A$951=$A169)*('Default EI Values'!$B$2:$B$951=$B169)*('Default EI Values'!$C$2:$C$951=SUBSTITUTE($C169,"*",""))*('Default EI Values'!$D$2:$D$951=O$17)*('Default EI Values'!$E$2:$E$951=O169),0),_xlfn.IFNA(MATCH(1,('Default EI Values'!$A$2:$A$951=$A169)*('Default EI Values'!$B$2:$B$951="Any")*('Default EI Values'!$C$2:$C$951=$C169)*('Default EI Values'!$D$2:$D$951=O$17)*('Default EI Values'!$E$2:$E$951=O169),0),MATCH(1,('Default EI Values'!$B$2:$B$951="Any")*('Default EI Values'!$C$2:$C$951=$C169)*('Default EI Values'!$D$2:$D$951=O$17)*('Default EI Values'!$E$2:$E$951=$O169&amp;" - "&amp;$P169),0)))))</f>
        <v>0</v>
      </c>
      <c r="S169" s="204"/>
      <c r="T169" s="204"/>
      <c r="U169" s="140" t="str" cm="1">
        <f t="array" ref="U169">IF(LEN($B169)=0,"",INDEX(table_options[Component Options],MATCH(1,(table_options[Sector]=$A169)*(table_options[Supply]=$C169)*(table_options[Component]=U$17)*(table_options[Default?]=TRUE),0)))</f>
        <v>None</v>
      </c>
      <c r="V169" s="148">
        <f>IF(U169="None",0,INDEX('Default Values'!$B$72:$B$85,MATCH('Historical Mix'!U$17,'Default Values'!$A$72:$A$85,0)))</f>
        <v>0</v>
      </c>
      <c r="W169" s="149" cm="1">
        <f t="array" ref="W169">IF(OR(U169="None",D169=0),0,INDEX('Default EI Values'!$F$2:$F$951,_xlfn.IFNA(MATCH(1,('Default EI Values'!$A$2:$A$951=$A169)*('Default EI Values'!$B$2:$B$951=$B169)*('Default EI Values'!$C$2:$C$951=SUBSTITUTE($C169,"*",""))*('Default EI Values'!$D$2:$D$951=U$17)*('Default EI Values'!$E$2:$E$951=U169),0),MATCH(1,('Default EI Values'!$A$2:$A$951=$A169)*('Default EI Values'!$B$2:$B$951="Any")*('Default EI Values'!$C$2:$C$951=$C169)*('Default EI Values'!$D$2:$D$951=U$17)*('Default EI Values'!$E$2:$E$951=U169),0))))</f>
        <v>0</v>
      </c>
      <c r="X169" s="204"/>
      <c r="Y169" s="204"/>
      <c r="Z169" s="140" t="str" cm="1">
        <f t="array" ref="Z169">IF(LEN($B169)=0,"",INDEX(table_options[Component Options],MATCH(1,(table_options[Sector]=$A169)*(table_options[Supply]=$C169)*(table_options[Component]=Z$17)*(table_options[Default?]=TRUE),0)))</f>
        <v>None</v>
      </c>
      <c r="AA169" s="148">
        <f>IF(Z169="None",0,INDEX('Default Values'!$B$72:$B$85,MATCH('Historical Mix'!Z$17,'Default Values'!$A$72:$A$85,0)))</f>
        <v>0</v>
      </c>
      <c r="AB169" s="149" cm="1">
        <f t="array" ref="AB169">IF(OR(Z169="None",D169=0),0,INDEX('Default EI Values'!$F$2:$F$951,_xlfn.IFNA(MATCH(1,('Default EI Values'!$A$2:$A$951=$A169)*('Default EI Values'!$B$2:$B$951=$B169)*('Default EI Values'!$C$2:$C$951=SUBSTITUTE($C169,"*",""))*('Default EI Values'!$D$2:$D$951=Z$17)*('Default EI Values'!$E$2:$E$951=Z169),0),MATCH(1,('Default EI Values'!$A$2:$A$951=$A169)*('Default EI Values'!$B$2:$B$951="Any")*('Default EI Values'!$C$2:$C$951=$C169)*('Default EI Values'!$D$2:$D$951=Z$17)*('Default EI Values'!$E$2:$E$951=Z169),0))))</f>
        <v>0</v>
      </c>
      <c r="AC169" s="204"/>
      <c r="AD169" s="204"/>
    </row>
    <row r="170" spans="1:30" x14ac:dyDescent="0.25">
      <c r="A170" s="140" t="s">
        <v>11</v>
      </c>
      <c r="B170" s="140" t="s">
        <v>21</v>
      </c>
      <c r="C170" s="140" t="s">
        <v>88</v>
      </c>
      <c r="D170" s="147">
        <f t="shared" si="71"/>
        <v>0</v>
      </c>
      <c r="E170" s="140" t="str" cm="1">
        <f t="array" ref="E170">IF(LEN($B170)=0,"",INDEX(table_options[Component Options],MATCH(1,(table_options[Sector]=$A170)*(table_options[Supply]=$C170)*(table_options[Component]=E$17)*(table_options[Default?]=TRUE),0)))</f>
        <v>Recycled Water (Non-Potable) Conveyance</v>
      </c>
      <c r="F170" s="148">
        <f>IF(E170="None",0,INDEX('Default Values'!$B$72:$B$85,MATCH('Historical Mix'!$C170,'Default Values'!$A$72:$A$85,0)))</f>
        <v>0.97</v>
      </c>
      <c r="G170" s="149" cm="1">
        <f t="array" ref="G170">IF(OR(E170="None",D170=0),0,_xlfn.IFNA(INDEX('Default EI Values'!$F$2:$F$951,_xlfn.IFNA(MATCH(1,('Default EI Values'!$A$2:$A$951=$A170)*('Default EI Values'!$B$2:$B$951=$B170)*('Default EI Values'!$C$2:$C$951=SUBSTITUTE($C170,"*",""))*('Default EI Values'!$D$2:$D$951=E$17)*('Default EI Values'!$E$2:$E$951=E170),0),MATCH(1,('Default EI Values'!$A$2:$A$951=$A170)*('Default EI Values'!$B$2:$B$951="Any")*('Default EI Values'!$C$2:$C$951=$C170)*('Default EI Values'!$D$2:$D$951=E$17)*('Default EI Values'!$E$2:$E$951=E170),0))),0))</f>
        <v>0</v>
      </c>
      <c r="H170" s="204"/>
      <c r="I170" s="204"/>
      <c r="J170" s="140" t="str" cm="1">
        <f t="array" ref="J170">IF(LEN($B170)=0,"",INDEX(table_options[Component Options],MATCH(1,(table_options[Sector]=$A170)*(table_options[Supply]=$C170)*(table_options[Component]=J$17)*(table_options[Default?]=TRUE),0)))</f>
        <v>Recycled Water (Non-potable) Treatment</v>
      </c>
      <c r="K170" s="148">
        <f>IF(J170="None",0,INDEX('Default Values'!$B$72:$B$85,MATCH('Historical Mix'!J$17,'Default Values'!$A$72:$A$85,0)))</f>
        <v>0.94</v>
      </c>
      <c r="L170" s="149" cm="1">
        <f t="array" ref="L170">IF(OR(J170="None",D170=0),0,INDEX('Default EI Values'!$F$2:$F$951,_xlfn.IFNA(MATCH(1,('Default EI Values'!$A$2:$A$951=$A170)*('Default EI Values'!$B$2:$B$951=$B170)*('Default EI Values'!$C$2:$C$951=SUBSTITUTE($C170,"*",""))*('Default EI Values'!$D$2:$D$951=J$17)*('Default EI Values'!$E$2:$E$951=J170),0),MATCH(1,('Default EI Values'!$A$2:$A$951=$A170)*('Default EI Values'!$B$2:$B$951="Any")*('Default EI Values'!$C$2:$C$951=$C170)*('Default EI Values'!$D$2:$D$951=J$17)*('Default EI Values'!$E$2:$E$951=J170),0))))</f>
        <v>0</v>
      </c>
      <c r="M170" s="204"/>
      <c r="N170" s="204"/>
      <c r="O170" s="140" t="str" cm="1">
        <f t="array" ref="O170">IF(LEN($B170)=0,"",INDEX(table_options[Component Options],MATCH(1,(table_options[Sector]=$A170)*(table_options[Supply]=$C170)*(table_options[Component]=O$17)*(table_options[Default?]=TRUE),0)))</f>
        <v>Ag Distribution</v>
      </c>
      <c r="P170" s="140" t="str">
        <f>IF(OR(LEN($C170)=0,O170&lt;&gt;"Urban Potable Distribution"),"",INDEX('Default Values'!$B$56:$B$65,MATCH('Historical Mix'!$B170,'Default Values'!$A$56:$A$65,0)))</f>
        <v/>
      </c>
      <c r="Q170" s="148">
        <f>IF(P170="None",0,INDEX('Default Values'!$B$72:$B$85,MATCH('Historical Mix'!O$17,'Default Values'!$A$72:$A$85,0)))</f>
        <v>0.95</v>
      </c>
      <c r="R170" s="149" cm="1">
        <f t="array" ref="R170">IF(OR(O170="None",D170=0),0,INDEX('Default EI Values'!$F$2:$F$951,_xlfn.IFNA(MATCH(1,('Default EI Values'!$A$2:$A$951=$A170)*('Default EI Values'!$B$2:$B$951=$B170)*('Default EI Values'!$C$2:$C$951=SUBSTITUTE($C170,"*",""))*('Default EI Values'!$D$2:$D$951=O$17)*('Default EI Values'!$E$2:$E$951=O170),0),_xlfn.IFNA(MATCH(1,('Default EI Values'!$A$2:$A$951=$A170)*('Default EI Values'!$B$2:$B$951="Any")*('Default EI Values'!$C$2:$C$951=$C170)*('Default EI Values'!$D$2:$D$951=O$17)*('Default EI Values'!$E$2:$E$951=O170),0),MATCH(1,('Default EI Values'!$B$2:$B$951="Any")*('Default EI Values'!$C$2:$C$951=$C170)*('Default EI Values'!$D$2:$D$951=O$17)*('Default EI Values'!$E$2:$E$951=$O170&amp;" - "&amp;$P170),0)))))</f>
        <v>0</v>
      </c>
      <c r="S170" s="204"/>
      <c r="T170" s="204"/>
      <c r="U170" s="140" t="str" cm="1">
        <f t="array" ref="U170">IF(LEN($B170)=0,"",INDEX(table_options[Component Options],MATCH(1,(table_options[Sector]=$A170)*(table_options[Supply]=$C170)*(table_options[Component]=U$17)*(table_options[Default?]=TRUE),0)))</f>
        <v>None</v>
      </c>
      <c r="V170" s="148">
        <f>IF(U170="None",0,INDEX('Default Values'!$B$72:$B$85,MATCH('Historical Mix'!U$17,'Default Values'!$A$72:$A$85,0)))</f>
        <v>0</v>
      </c>
      <c r="W170" s="149" cm="1">
        <f t="array" ref="W170">IF(OR(U170="None",D170=0),0,INDEX('Default EI Values'!$F$2:$F$951,_xlfn.IFNA(MATCH(1,('Default EI Values'!$A$2:$A$951=$A170)*('Default EI Values'!$B$2:$B$951=$B170)*('Default EI Values'!$C$2:$C$951=SUBSTITUTE($C170,"*",""))*('Default EI Values'!$D$2:$D$951=U$17)*('Default EI Values'!$E$2:$E$951=U170),0),MATCH(1,('Default EI Values'!$A$2:$A$951=$A170)*('Default EI Values'!$B$2:$B$951="Any")*('Default EI Values'!$C$2:$C$951=$C170)*('Default EI Values'!$D$2:$D$951=U$17)*('Default EI Values'!$E$2:$E$951=U170),0))))</f>
        <v>0</v>
      </c>
      <c r="X170" s="204"/>
      <c r="Y170" s="204"/>
      <c r="Z170" s="140" t="str" cm="1">
        <f t="array" ref="Z170">IF(LEN($B170)=0,"",INDEX(table_options[Component Options],MATCH(1,(table_options[Sector]=$A170)*(table_options[Supply]=$C170)*(table_options[Component]=Z$17)*(table_options[Default?]=TRUE),0)))</f>
        <v>None</v>
      </c>
      <c r="AA170" s="148">
        <f>IF(Z170="None",0,INDEX('Default Values'!$B$72:$B$85,MATCH('Historical Mix'!Z$17,'Default Values'!$A$72:$A$85,0)))</f>
        <v>0</v>
      </c>
      <c r="AB170" s="149" cm="1">
        <f t="array" ref="AB170">IF(OR(Z170="None",D170=0),0,INDEX('Default EI Values'!$F$2:$F$951,_xlfn.IFNA(MATCH(1,('Default EI Values'!$A$2:$A$951=$A170)*('Default EI Values'!$B$2:$B$951=$B170)*('Default EI Values'!$C$2:$C$951=SUBSTITUTE($C170,"*",""))*('Default EI Values'!$D$2:$D$951=Z$17)*('Default EI Values'!$E$2:$E$951=Z170),0),MATCH(1,('Default EI Values'!$A$2:$A$951=$A170)*('Default EI Values'!$B$2:$B$951="Any")*('Default EI Values'!$C$2:$C$951=$C170)*('Default EI Values'!$D$2:$D$951=Z$17)*('Default EI Values'!$E$2:$E$951=Z170),0))))</f>
        <v>0</v>
      </c>
      <c r="AC170" s="204"/>
      <c r="AD170" s="204"/>
    </row>
    <row r="171" spans="1:30" x14ac:dyDescent="0.25">
      <c r="A171" s="140" t="s">
        <v>11</v>
      </c>
      <c r="B171" s="140" t="s">
        <v>21</v>
      </c>
      <c r="C171" s="140" t="s">
        <v>89</v>
      </c>
      <c r="D171" s="147">
        <f t="shared" si="71"/>
        <v>0</v>
      </c>
      <c r="E171" s="140" t="str" cm="1">
        <f t="array" ref="E171">IF(LEN($B171)=0,"",INDEX(table_options[Component Options],MATCH(1,(table_options[Sector]=$A171)*(table_options[Supply]=$C171)*(table_options[Component]=E$17)*(table_options[Default?]=TRUE),0)))</f>
        <v>Groundwater pumping</v>
      </c>
      <c r="F171" s="148">
        <f>IF(E171="None",0,INDEX('Default Values'!$B$72:$B$85,MATCH('Historical Mix'!$C171,'Default Values'!$A$72:$A$85,0)))</f>
        <v>0.97</v>
      </c>
      <c r="G171" s="149" cm="1">
        <f t="array" ref="G171">IF(OR(E171="None",D171=0),0,_xlfn.IFNA(INDEX('Default EI Values'!$F$2:$F$951,_xlfn.IFNA(MATCH(1,('Default EI Values'!$A$2:$A$951=$A171)*('Default EI Values'!$B$2:$B$951=$B171)*('Default EI Values'!$C$2:$C$951=SUBSTITUTE($C171,"*",""))*('Default EI Values'!$D$2:$D$951=E$17)*('Default EI Values'!$E$2:$E$951=E171),0),MATCH(1,('Default EI Values'!$A$2:$A$951=$A171)*('Default EI Values'!$B$2:$B$951="Any")*('Default EI Values'!$C$2:$C$951=$C171)*('Default EI Values'!$D$2:$D$951=E$17)*('Default EI Values'!$E$2:$E$951=E171),0))),0))</f>
        <v>0</v>
      </c>
      <c r="H171" s="204"/>
      <c r="I171" s="204"/>
      <c r="J171" s="140" t="str" cm="1">
        <f t="array" ref="J171">IF(LEN($B171)=0,"",INDEX(table_options[Component Options],MATCH(1,(table_options[Sector]=$A171)*(table_options[Supply]=$C171)*(table_options[Component]=J$17)*(table_options[Default?]=TRUE),0)))</f>
        <v>Recycled Water (Potable) Treatment</v>
      </c>
      <c r="K171" s="148">
        <f>IF(J171="None",0,INDEX('Default Values'!$B$72:$B$85,MATCH('Historical Mix'!J$17,'Default Values'!$A$72:$A$85,0)))</f>
        <v>0.94</v>
      </c>
      <c r="L171" s="149" cm="1">
        <f t="array" ref="L171">IF(OR(J171="None",D171=0),0,INDEX('Default EI Values'!$F$2:$F$951,_xlfn.IFNA(MATCH(1,('Default EI Values'!$A$2:$A$951=$A171)*('Default EI Values'!$B$2:$B$951=$B171)*('Default EI Values'!$C$2:$C$951=SUBSTITUTE($C171,"*",""))*('Default EI Values'!$D$2:$D$951=J$17)*('Default EI Values'!$E$2:$E$951=J171),0),MATCH(1,('Default EI Values'!$A$2:$A$951=$A171)*('Default EI Values'!$B$2:$B$951="Any")*('Default EI Values'!$C$2:$C$951=$C171)*('Default EI Values'!$D$2:$D$951=J$17)*('Default EI Values'!$E$2:$E$951=J171),0))))</f>
        <v>0</v>
      </c>
      <c r="M171" s="204"/>
      <c r="N171" s="204"/>
      <c r="O171" s="140" t="str" cm="1">
        <f t="array" ref="O171">IF(LEN($B171)=0,"",INDEX(table_options[Component Options],MATCH(1,(table_options[Sector]=$A171)*(table_options[Supply]=$C171)*(table_options[Component]=O$17)*(table_options[Default?]=TRUE),0)))</f>
        <v>Ag Distribution</v>
      </c>
      <c r="P171" s="140" t="str">
        <f>IF(OR(LEN($C171)=0,O171&lt;&gt;"Urban Potable Distribution"),"",INDEX('Default Values'!$B$56:$B$65,MATCH('Historical Mix'!$B171,'Default Values'!$A$56:$A$65,0)))</f>
        <v/>
      </c>
      <c r="Q171" s="148">
        <f>IF(P171="None",0,INDEX('Default Values'!$B$72:$B$85,MATCH('Historical Mix'!O$17,'Default Values'!$A$72:$A$85,0)))</f>
        <v>0.95</v>
      </c>
      <c r="R171" s="149" cm="1">
        <f t="array" ref="R171">IF(OR(O171="None",D171=0),0,INDEX('Default EI Values'!$F$2:$F$951,_xlfn.IFNA(MATCH(1,('Default EI Values'!$A$2:$A$951=$A171)*('Default EI Values'!$B$2:$B$951=$B171)*('Default EI Values'!$C$2:$C$951=SUBSTITUTE($C171,"*",""))*('Default EI Values'!$D$2:$D$951=O$17)*('Default EI Values'!$E$2:$E$951=O171),0),_xlfn.IFNA(MATCH(1,('Default EI Values'!$A$2:$A$951=$A171)*('Default EI Values'!$B$2:$B$951="Any")*('Default EI Values'!$C$2:$C$951=$C171)*('Default EI Values'!$D$2:$D$951=O$17)*('Default EI Values'!$E$2:$E$951=O171),0),MATCH(1,('Default EI Values'!$B$2:$B$951="Any")*('Default EI Values'!$C$2:$C$951=$C171)*('Default EI Values'!$D$2:$D$951=O$17)*('Default EI Values'!$E$2:$E$951=$O171&amp;" - "&amp;$P171),0)))))</f>
        <v>0</v>
      </c>
      <c r="S171" s="204"/>
      <c r="T171" s="204"/>
      <c r="U171" s="140" t="str" cm="1">
        <f t="array" ref="U171">IF(LEN($B171)=0,"",INDEX(table_options[Component Options],MATCH(1,(table_options[Sector]=$A171)*(table_options[Supply]=$C171)*(table_options[Component]=U$17)*(table_options[Default?]=TRUE),0)))</f>
        <v>None</v>
      </c>
      <c r="V171" s="148">
        <f>IF(U171="None",0,INDEX('Default Values'!$B$72:$B$85,MATCH('Historical Mix'!U$17,'Default Values'!$A$72:$A$85,0)))</f>
        <v>0</v>
      </c>
      <c r="W171" s="149" cm="1">
        <f t="array" ref="W171">IF(OR(U171="None",D171=0),0,INDEX('Default EI Values'!$F$2:$F$951,_xlfn.IFNA(MATCH(1,('Default EI Values'!$A$2:$A$951=$A171)*('Default EI Values'!$B$2:$B$951=$B171)*('Default EI Values'!$C$2:$C$951=SUBSTITUTE($C171,"*",""))*('Default EI Values'!$D$2:$D$951=U$17)*('Default EI Values'!$E$2:$E$951=U171),0),MATCH(1,('Default EI Values'!$A$2:$A$951=$A171)*('Default EI Values'!$B$2:$B$951="Any")*('Default EI Values'!$C$2:$C$951=$C171)*('Default EI Values'!$D$2:$D$951=U$17)*('Default EI Values'!$E$2:$E$951=U171),0))))</f>
        <v>0</v>
      </c>
      <c r="X171" s="204"/>
      <c r="Y171" s="204"/>
      <c r="Z171" s="140" t="str" cm="1">
        <f t="array" ref="Z171">IF(LEN($B171)=0,"",INDEX(table_options[Component Options],MATCH(1,(table_options[Sector]=$A171)*(table_options[Supply]=$C171)*(table_options[Component]=Z$17)*(table_options[Default?]=TRUE),0)))</f>
        <v>None</v>
      </c>
      <c r="AA171" s="148">
        <f>IF(Z171="None",0,INDEX('Default Values'!$B$72:$B$85,MATCH('Historical Mix'!Z$17,'Default Values'!$A$72:$A$85,0)))</f>
        <v>0</v>
      </c>
      <c r="AB171" s="149" cm="1">
        <f t="array" ref="AB171">IF(OR(Z171="None",D171=0),0,INDEX('Default EI Values'!$F$2:$F$951,_xlfn.IFNA(MATCH(1,('Default EI Values'!$A$2:$A$951=$A171)*('Default EI Values'!$B$2:$B$951=$B171)*('Default EI Values'!$C$2:$C$951=SUBSTITUTE($C171,"*",""))*('Default EI Values'!$D$2:$D$951=Z$17)*('Default EI Values'!$E$2:$E$951=Z171),0),MATCH(1,('Default EI Values'!$A$2:$A$951=$A171)*('Default EI Values'!$B$2:$B$951="Any")*('Default EI Values'!$C$2:$C$951=$C171)*('Default EI Values'!$D$2:$D$951=Z$17)*('Default EI Values'!$E$2:$E$951=Z171),0))))</f>
        <v>0</v>
      </c>
      <c r="AC171" s="204"/>
      <c r="AD171" s="204"/>
    </row>
    <row r="172" spans="1:30" x14ac:dyDescent="0.25">
      <c r="A172" s="140" t="s">
        <v>11</v>
      </c>
      <c r="B172" s="140" t="s">
        <v>21</v>
      </c>
      <c r="C172" s="140" t="s">
        <v>36</v>
      </c>
      <c r="D172" s="147">
        <f t="shared" si="71"/>
        <v>0.23609173195950053</v>
      </c>
      <c r="E172" s="140" t="str" cm="1">
        <f t="array" ref="E172">IF(LEN($B172)=0,"",INDEX(table_options[Component Options],MATCH(1,(table_options[Sector]=$A172)*(table_options[Supply]=$C172)*(table_options[Component]=E$17)*(table_options[Default?]=TRUE),0)))</f>
        <v>Groundwater pumping</v>
      </c>
      <c r="F172" s="148">
        <f>IF(E172="None",0,INDEX('Default Values'!$B$72:$B$85,MATCH('Historical Mix'!$C172,'Default Values'!$A$72:$A$85,0)))</f>
        <v>0.59</v>
      </c>
      <c r="G172" s="149" cm="1">
        <f t="array" ref="G172">IF(OR(E172="None",D172=0),0,_xlfn.IFNA(INDEX('Default EI Values'!$F$2:$F$951,_xlfn.IFNA(MATCH(1,('Default EI Values'!$A$2:$A$951=$A172)*('Default EI Values'!$B$2:$B$951=$B172)*('Default EI Values'!$C$2:$C$951=SUBSTITUTE($C172,"*",""))*('Default EI Values'!$D$2:$D$951=E$17)*('Default EI Values'!$E$2:$E$951=E172),0),MATCH(1,('Default EI Values'!$A$2:$A$951=$A172)*('Default EI Values'!$B$2:$B$951="Any")*('Default EI Values'!$C$2:$C$951=$C172)*('Default EI Values'!$D$2:$D$951=E$17)*('Default EI Values'!$E$2:$E$951=E172),0))),0))</f>
        <v>381.10753933333331</v>
      </c>
      <c r="H172" s="204"/>
      <c r="I172" s="204"/>
      <c r="J172" s="140" t="str" cm="1">
        <f t="array" ref="J172">IF(LEN($B172)=0,"",INDEX(table_options[Component Options],MATCH(1,(table_options[Sector]=$A172)*(table_options[Supply]=$C172)*(table_options[Component]=J$17)*(table_options[Default?]=TRUE),0)))</f>
        <v>None</v>
      </c>
      <c r="K172" s="148">
        <f>IF(J172="None",0,INDEX('Default Values'!$B$72:$B$85,MATCH('Historical Mix'!J$17,'Default Values'!$A$72:$A$85,0)))</f>
        <v>0</v>
      </c>
      <c r="L172" s="149" cm="1">
        <f t="array" ref="L172">IF(OR(J172="None",D172=0),0,INDEX('Default EI Values'!$F$2:$F$951,_xlfn.IFNA(MATCH(1,('Default EI Values'!$A$2:$A$951=$A172)*('Default EI Values'!$B$2:$B$951=$B172)*('Default EI Values'!$C$2:$C$951=SUBSTITUTE($C172,"*",""))*('Default EI Values'!$D$2:$D$951=J$17)*('Default EI Values'!$E$2:$E$951=J172),0),MATCH(1,('Default EI Values'!$A$2:$A$951=$A172)*('Default EI Values'!$B$2:$B$951="Any")*('Default EI Values'!$C$2:$C$951=$C172)*('Default EI Values'!$D$2:$D$951=J$17)*('Default EI Values'!$E$2:$E$951=J172),0))))</f>
        <v>0</v>
      </c>
      <c r="M172" s="204"/>
      <c r="N172" s="204"/>
      <c r="O172" s="140" t="str" cm="1">
        <f t="array" ref="O172">IF(LEN($B172)=0,"",INDEX(table_options[Component Options],MATCH(1,(table_options[Sector]=$A172)*(table_options[Supply]=$C172)*(table_options[Component]=O$17)*(table_options[Default?]=TRUE),0)))</f>
        <v>Ag Distribution</v>
      </c>
      <c r="P172" s="140" t="str">
        <f>IF(OR(LEN($C172)=0,O172&lt;&gt;"Urban Potable Distribution"),"",INDEX('Default Values'!$B$56:$B$65,MATCH('Historical Mix'!$B172,'Default Values'!$A$56:$A$65,0)))</f>
        <v/>
      </c>
      <c r="Q172" s="148">
        <f>IF(P172="None",0,INDEX('Default Values'!$B$72:$B$85,MATCH('Historical Mix'!O$17,'Default Values'!$A$72:$A$85,0)))</f>
        <v>0.95</v>
      </c>
      <c r="R172" s="149" cm="1">
        <f t="array" ref="R172">IF(OR(O172="None",D172=0),0,INDEX('Default EI Values'!$F$2:$F$951,_xlfn.IFNA(MATCH(1,('Default EI Values'!$A$2:$A$951=$A172)*('Default EI Values'!$B$2:$B$951=$B172)*('Default EI Values'!$C$2:$C$951=SUBSTITUTE($C172,"*",""))*('Default EI Values'!$D$2:$D$951=O$17)*('Default EI Values'!$E$2:$E$951=O172),0),_xlfn.IFNA(MATCH(1,('Default EI Values'!$A$2:$A$951=$A172)*('Default EI Values'!$B$2:$B$951="Any")*('Default EI Values'!$C$2:$C$951=$C172)*('Default EI Values'!$D$2:$D$951=O$17)*('Default EI Values'!$E$2:$E$951=O172),0),MATCH(1,('Default EI Values'!$B$2:$B$951="Any")*('Default EI Values'!$C$2:$C$951=$C172)*('Default EI Values'!$D$2:$D$951=O$17)*('Default EI Values'!$E$2:$E$951=$O172&amp;" - "&amp;$P172),0)))))</f>
        <v>143.86321650000002</v>
      </c>
      <c r="S172" s="204"/>
      <c r="T172" s="204"/>
      <c r="U172" s="140" t="str" cm="1">
        <f t="array" ref="U172">IF(LEN($B172)=0,"",INDEX(table_options[Component Options],MATCH(1,(table_options[Sector]=$A172)*(table_options[Supply]=$C172)*(table_options[Component]=U$17)*(table_options[Default?]=TRUE),0)))</f>
        <v>None</v>
      </c>
      <c r="V172" s="148">
        <f>IF(U172="None",0,INDEX('Default Values'!$B$72:$B$85,MATCH('Historical Mix'!U$17,'Default Values'!$A$72:$A$85,0)))</f>
        <v>0</v>
      </c>
      <c r="W172" s="149" cm="1">
        <f t="array" ref="W172">IF(OR(U172="None",D172=0),0,INDEX('Default EI Values'!$F$2:$F$951,_xlfn.IFNA(MATCH(1,('Default EI Values'!$A$2:$A$951=$A172)*('Default EI Values'!$B$2:$B$951=$B172)*('Default EI Values'!$C$2:$C$951=SUBSTITUTE($C172,"*",""))*('Default EI Values'!$D$2:$D$951=U$17)*('Default EI Values'!$E$2:$E$951=U172),0),MATCH(1,('Default EI Values'!$A$2:$A$951=$A172)*('Default EI Values'!$B$2:$B$951="Any")*('Default EI Values'!$C$2:$C$951=$C172)*('Default EI Values'!$D$2:$D$951=U$17)*('Default EI Values'!$E$2:$E$951=U172),0))))</f>
        <v>0</v>
      </c>
      <c r="X172" s="204"/>
      <c r="Y172" s="204"/>
      <c r="Z172" s="140" t="str" cm="1">
        <f t="array" ref="Z172">IF(LEN($B172)=0,"",INDEX(table_options[Component Options],MATCH(1,(table_options[Sector]=$A172)*(table_options[Supply]=$C172)*(table_options[Component]=Z$17)*(table_options[Default?]=TRUE),0)))</f>
        <v>None</v>
      </c>
      <c r="AA172" s="148">
        <f>IF(Z172="None",0,INDEX('Default Values'!$B$72:$B$85,MATCH('Historical Mix'!Z$17,'Default Values'!$A$72:$A$85,0)))</f>
        <v>0</v>
      </c>
      <c r="AB172" s="149" cm="1">
        <f t="array" ref="AB172">IF(OR(Z172="None",D172=0),0,INDEX('Default EI Values'!$F$2:$F$951,_xlfn.IFNA(MATCH(1,('Default EI Values'!$A$2:$A$951=$A172)*('Default EI Values'!$B$2:$B$951=$B172)*('Default EI Values'!$C$2:$C$951=SUBSTITUTE($C172,"*",""))*('Default EI Values'!$D$2:$D$951=Z$17)*('Default EI Values'!$E$2:$E$951=Z172),0),MATCH(1,('Default EI Values'!$A$2:$A$951=$A172)*('Default EI Values'!$B$2:$B$951="Any")*('Default EI Values'!$C$2:$C$951=$C172)*('Default EI Values'!$D$2:$D$951=Z$17)*('Default EI Values'!$E$2:$E$951=Z172),0))))</f>
        <v>0</v>
      </c>
      <c r="AC172" s="204"/>
      <c r="AD172" s="204"/>
    </row>
    <row r="173" spans="1:30" x14ac:dyDescent="0.25">
      <c r="A173" s="140" t="s">
        <v>11</v>
      </c>
      <c r="B173" s="140" t="s">
        <v>21</v>
      </c>
      <c r="C173" s="140" t="s">
        <v>189</v>
      </c>
      <c r="D173" s="147">
        <f t="shared" si="71"/>
        <v>0.76362205287825125</v>
      </c>
      <c r="E173" s="140" t="str" cm="1">
        <f t="array" ref="E173">IF(LEN($B173)=0,"",INDEX(table_options[Component Options],MATCH(1,(table_options[Sector]=$A173)*(table_options[Supply]=$C173)*(table_options[Component]=E$17)*(table_options[Default?]=TRUE),0)))</f>
        <v>Local Surface Water</v>
      </c>
      <c r="F173" s="148">
        <f>IF(E173="None",0,INDEX('Default Values'!$B$72:$B$85,MATCH('Historical Mix'!$C173,'Default Values'!$A$72:$A$85,0)))</f>
        <v>0.27</v>
      </c>
      <c r="G173" s="149" cm="1">
        <f t="array" ref="G173">IF(OR(E173="None",D173=0),0,_xlfn.IFNA(INDEX('Default EI Values'!$F$2:$F$951,_xlfn.IFNA(MATCH(1,('Default EI Values'!$A$2:$A$951=$A173)*('Default EI Values'!$B$2:$B$951=$B173)*('Default EI Values'!$C$2:$C$951=SUBSTITUTE($C173,"*",""))*('Default EI Values'!$D$2:$D$951=E$17)*('Default EI Values'!$E$2:$E$951=E173),0),MATCH(1,('Default EI Values'!$A$2:$A$951=$A173)*('Default EI Values'!$B$2:$B$951="Any")*('Default EI Values'!$C$2:$C$951=$C173)*('Default EI Values'!$D$2:$D$951=E$17)*('Default EI Values'!$E$2:$E$951=E173),0))),0))</f>
        <v>88.91037350000002</v>
      </c>
      <c r="H173" s="204"/>
      <c r="I173" s="204"/>
      <c r="J173" s="140" t="str" cm="1">
        <f t="array" ref="J173">IF(LEN($B173)=0,"",INDEX(table_options[Component Options],MATCH(1,(table_options[Sector]=$A173)*(table_options[Supply]=$C173)*(table_options[Component]=J$17)*(table_options[Default?]=TRUE),0)))</f>
        <v>None</v>
      </c>
      <c r="K173" s="148">
        <f>IF(J173="None",0,INDEX('Default Values'!$B$72:$B$85,MATCH('Historical Mix'!J$17,'Default Values'!$A$72:$A$85,0)))</f>
        <v>0</v>
      </c>
      <c r="L173" s="149" cm="1">
        <f t="array" ref="L173">IF(OR(J173="None",D173=0),0,INDEX('Default EI Values'!$F$2:$F$951,_xlfn.IFNA(MATCH(1,('Default EI Values'!$A$2:$A$951=$A173)*('Default EI Values'!$B$2:$B$951=$B173)*('Default EI Values'!$C$2:$C$951=SUBSTITUTE($C173,"*",""))*('Default EI Values'!$D$2:$D$951=J$17)*('Default EI Values'!$E$2:$E$951=J173),0),MATCH(1,('Default EI Values'!$A$2:$A$951=$A173)*('Default EI Values'!$B$2:$B$951="Any")*('Default EI Values'!$C$2:$C$951=$C173)*('Default EI Values'!$D$2:$D$951=J$17)*('Default EI Values'!$E$2:$E$951=J173),0))))</f>
        <v>0</v>
      </c>
      <c r="M173" s="204"/>
      <c r="N173" s="204"/>
      <c r="O173" s="140" t="str" cm="1">
        <f t="array" ref="O173">IF(LEN($B173)=0,"",INDEX(table_options[Component Options],MATCH(1,(table_options[Sector]=$A173)*(table_options[Supply]=$C173)*(table_options[Component]=O$17)*(table_options[Default?]=TRUE),0)))</f>
        <v>Ag Distribution</v>
      </c>
      <c r="P173" s="140" t="str">
        <f>IF(OR(LEN($C173)=0,O173&lt;&gt;"Urban Potable Distribution"),"",INDEX('Default Values'!$B$56:$B$65,MATCH('Historical Mix'!$B173,'Default Values'!$A$56:$A$65,0)))</f>
        <v/>
      </c>
      <c r="Q173" s="148">
        <f>IF(P173="None",0,INDEX('Default Values'!$B$72:$B$85,MATCH('Historical Mix'!O$17,'Default Values'!$A$72:$A$85,0)))</f>
        <v>0.95</v>
      </c>
      <c r="R173" s="149" cm="1">
        <f t="array" ref="R173">IF(OR(O173="None",D173=0),0,INDEX('Default EI Values'!$F$2:$F$951,_xlfn.IFNA(MATCH(1,('Default EI Values'!$A$2:$A$951=$A173)*('Default EI Values'!$B$2:$B$951=$B173)*('Default EI Values'!$C$2:$C$951=SUBSTITUTE($C173,"*",""))*('Default EI Values'!$D$2:$D$951=O$17)*('Default EI Values'!$E$2:$E$951=O173),0),_xlfn.IFNA(MATCH(1,('Default EI Values'!$A$2:$A$951=$A173)*('Default EI Values'!$B$2:$B$951="Any")*('Default EI Values'!$C$2:$C$951=$C173)*('Default EI Values'!$D$2:$D$951=O$17)*('Default EI Values'!$E$2:$E$951=O173),0),MATCH(1,('Default EI Values'!$B$2:$B$951="Any")*('Default EI Values'!$C$2:$C$951=$C173)*('Default EI Values'!$D$2:$D$951=O$17)*('Default EI Values'!$E$2:$E$951=$O173&amp;" - "&amp;$P173),0)))))</f>
        <v>143.86321650000002</v>
      </c>
      <c r="S173" s="204"/>
      <c r="T173" s="204"/>
      <c r="U173" s="140" t="str" cm="1">
        <f t="array" ref="U173">IF(LEN($B173)=0,"",INDEX(table_options[Component Options],MATCH(1,(table_options[Sector]=$A173)*(table_options[Supply]=$C173)*(table_options[Component]=U$17)*(table_options[Default?]=TRUE),0)))</f>
        <v>None</v>
      </c>
      <c r="V173" s="148">
        <f>IF(U173="None",0,INDEX('Default Values'!$B$72:$B$85,MATCH('Historical Mix'!U$17,'Default Values'!$A$72:$A$85,0)))</f>
        <v>0</v>
      </c>
      <c r="W173" s="149" cm="1">
        <f t="array" ref="W173">IF(OR(U173="None",D173=0),0,INDEX('Default EI Values'!$F$2:$F$951,_xlfn.IFNA(MATCH(1,('Default EI Values'!$A$2:$A$951=$A173)*('Default EI Values'!$B$2:$B$951=$B173)*('Default EI Values'!$C$2:$C$951=SUBSTITUTE($C173,"*",""))*('Default EI Values'!$D$2:$D$951=U$17)*('Default EI Values'!$E$2:$E$951=U173),0),MATCH(1,('Default EI Values'!$A$2:$A$951=$A173)*('Default EI Values'!$B$2:$B$951="Any")*('Default EI Values'!$C$2:$C$951=$C173)*('Default EI Values'!$D$2:$D$951=U$17)*('Default EI Values'!$E$2:$E$951=U173),0))))</f>
        <v>0</v>
      </c>
      <c r="X173" s="204"/>
      <c r="Y173" s="204"/>
      <c r="Z173" s="140" t="str" cm="1">
        <f t="array" ref="Z173">IF(LEN($B173)=0,"",INDEX(table_options[Component Options],MATCH(1,(table_options[Sector]=$A173)*(table_options[Supply]=$C173)*(table_options[Component]=Z$17)*(table_options[Default?]=TRUE),0)))</f>
        <v>None</v>
      </c>
      <c r="AA173" s="148">
        <f>IF(Z173="None",0,INDEX('Default Values'!$B$72:$B$85,MATCH('Historical Mix'!Z$17,'Default Values'!$A$72:$A$85,0)))</f>
        <v>0</v>
      </c>
      <c r="AB173" s="149" cm="1">
        <f t="array" ref="AB173">IF(OR(Z173="None",D173=0),0,INDEX('Default EI Values'!$F$2:$F$951,_xlfn.IFNA(MATCH(1,('Default EI Values'!$A$2:$A$951=$A173)*('Default EI Values'!$B$2:$B$951=$B173)*('Default EI Values'!$C$2:$C$951=SUBSTITUTE($C173,"*",""))*('Default EI Values'!$D$2:$D$951=Z$17)*('Default EI Values'!$E$2:$E$951=Z173),0),MATCH(1,('Default EI Values'!$A$2:$A$951=$A173)*('Default EI Values'!$B$2:$B$951="Any")*('Default EI Values'!$C$2:$C$951=$C173)*('Default EI Values'!$D$2:$D$951=Z$17)*('Default EI Values'!$E$2:$E$951=Z173),0))))</f>
        <v>0</v>
      </c>
      <c r="AC173" s="204"/>
      <c r="AD173" s="204"/>
    </row>
    <row r="174" spans="1:30" x14ac:dyDescent="0.25">
      <c r="A174" s="140" t="s">
        <v>11</v>
      </c>
      <c r="B174" s="140" t="s">
        <v>21</v>
      </c>
      <c r="C174" s="140" t="s">
        <v>188</v>
      </c>
      <c r="D174" s="147">
        <f t="shared" si="71"/>
        <v>0</v>
      </c>
      <c r="E174" s="140" t="str" cm="1">
        <f t="array" ref="E174">IF(LEN($B174)=0,"",INDEX(table_options[Component Options],MATCH(1,(table_options[Sector]=$A174)*(table_options[Supply]=$C174)*(table_options[Component]=E$17)*(table_options[Default?]=TRUE),0)))</f>
        <v>Local Imported Deliveries</v>
      </c>
      <c r="F174" s="148">
        <f>IF(E174="None",0,INDEX('Default Values'!$B$72:$B$85,MATCH('Historical Mix'!$C174,'Default Values'!$A$72:$A$85,0)))</f>
        <v>0.27</v>
      </c>
      <c r="G174" s="149" cm="1">
        <f t="array" ref="G174">IF(OR(E174="None",D174=0),0,_xlfn.IFNA(INDEX('Default EI Values'!$F$2:$F$951,_xlfn.IFNA(MATCH(1,('Default EI Values'!$A$2:$A$951=$A174)*('Default EI Values'!$B$2:$B$951=$B174)*('Default EI Values'!$C$2:$C$951=SUBSTITUTE($C174,"*",""))*('Default EI Values'!$D$2:$D$951=E$17)*('Default EI Values'!$E$2:$E$951=E174),0),MATCH(1,('Default EI Values'!$A$2:$A$951=$A174)*('Default EI Values'!$B$2:$B$951="Any")*('Default EI Values'!$C$2:$C$951=$C174)*('Default EI Values'!$D$2:$D$951=E$17)*('Default EI Values'!$E$2:$E$951=E174),0))),0))</f>
        <v>0</v>
      </c>
      <c r="H174" s="204"/>
      <c r="I174" s="204"/>
      <c r="J174" s="140" t="str" cm="1">
        <f t="array" ref="J174">IF(LEN($B174)=0,"",INDEX(table_options[Component Options],MATCH(1,(table_options[Sector]=$A174)*(table_options[Supply]=$C174)*(table_options[Component]=J$17)*(table_options[Default?]=TRUE),0)))</f>
        <v>None</v>
      </c>
      <c r="K174" s="148">
        <f>IF(J174="None",0,INDEX('Default Values'!$B$72:$B$85,MATCH('Historical Mix'!J$17,'Default Values'!$A$72:$A$85,0)))</f>
        <v>0</v>
      </c>
      <c r="L174" s="149" cm="1">
        <f t="array" ref="L174">IF(OR(J174="None",D174=0),0,INDEX('Default EI Values'!$F$2:$F$951,_xlfn.IFNA(MATCH(1,('Default EI Values'!$A$2:$A$951=$A174)*('Default EI Values'!$B$2:$B$951=$B174)*('Default EI Values'!$C$2:$C$951=SUBSTITUTE($C174,"*",""))*('Default EI Values'!$D$2:$D$951=J$17)*('Default EI Values'!$E$2:$E$951=J174),0),MATCH(1,('Default EI Values'!$A$2:$A$951=$A174)*('Default EI Values'!$B$2:$B$951="Any")*('Default EI Values'!$C$2:$C$951=$C174)*('Default EI Values'!$D$2:$D$951=J$17)*('Default EI Values'!$E$2:$E$951=J174),0))))</f>
        <v>0</v>
      </c>
      <c r="M174" s="204"/>
      <c r="N174" s="204"/>
      <c r="O174" s="140" t="str" cm="1">
        <f t="array" ref="O174">IF(LEN($B174)=0,"",INDEX(table_options[Component Options],MATCH(1,(table_options[Sector]=$A174)*(table_options[Supply]=$C174)*(table_options[Component]=O$17)*(table_options[Default?]=TRUE),0)))</f>
        <v>Ag Distribution</v>
      </c>
      <c r="P174" s="140" t="str">
        <f>IF(OR(LEN($C174)=0,O174&lt;&gt;"Urban Potable Distribution"),"",INDEX('Default Values'!$B$56:$B$65,MATCH('Historical Mix'!$B174,'Default Values'!$A$56:$A$65,0)))</f>
        <v/>
      </c>
      <c r="Q174" s="148">
        <f>IF(P174="None",0,INDEX('Default Values'!$B$72:$B$85,MATCH('Historical Mix'!O$17,'Default Values'!$A$72:$A$85,0)))</f>
        <v>0.95</v>
      </c>
      <c r="R174" s="149" cm="1">
        <f t="array" ref="R174">IF(OR(O174="None",D174=0),0,INDEX('Default EI Values'!$F$2:$F$951,_xlfn.IFNA(MATCH(1,('Default EI Values'!$A$2:$A$951=$A174)*('Default EI Values'!$B$2:$B$951=$B174)*('Default EI Values'!$C$2:$C$951=SUBSTITUTE($C174,"*",""))*('Default EI Values'!$D$2:$D$951=O$17)*('Default EI Values'!$E$2:$E$951=O174),0),_xlfn.IFNA(MATCH(1,('Default EI Values'!$A$2:$A$951=$A174)*('Default EI Values'!$B$2:$B$951="Any")*('Default EI Values'!$C$2:$C$951=$C174)*('Default EI Values'!$D$2:$D$951=O$17)*('Default EI Values'!$E$2:$E$951=O174),0),MATCH(1,('Default EI Values'!$B$2:$B$951="Any")*('Default EI Values'!$C$2:$C$951=$C174)*('Default EI Values'!$D$2:$D$951=O$17)*('Default EI Values'!$E$2:$E$951=$O174&amp;" - "&amp;$P174),0)))))</f>
        <v>0</v>
      </c>
      <c r="S174" s="204"/>
      <c r="T174" s="204"/>
      <c r="U174" s="140" t="str" cm="1">
        <f t="array" ref="U174">IF(LEN($B174)=0,"",INDEX(table_options[Component Options],MATCH(1,(table_options[Sector]=$A174)*(table_options[Supply]=$C174)*(table_options[Component]=U$17)*(table_options[Default?]=TRUE),0)))</f>
        <v>None</v>
      </c>
      <c r="V174" s="148">
        <f>IF(U174="None",0,INDEX('Default Values'!$B$72:$B$85,MATCH('Historical Mix'!U$17,'Default Values'!$A$72:$A$85,0)))</f>
        <v>0</v>
      </c>
      <c r="W174" s="149" cm="1">
        <f t="array" ref="W174">IF(OR(U174="None",D174=0),0,INDEX('Default EI Values'!$F$2:$F$951,_xlfn.IFNA(MATCH(1,('Default EI Values'!$A$2:$A$951=$A174)*('Default EI Values'!$B$2:$B$951=$B174)*('Default EI Values'!$C$2:$C$951=SUBSTITUTE($C174,"*",""))*('Default EI Values'!$D$2:$D$951=U$17)*('Default EI Values'!$E$2:$E$951=U174),0),MATCH(1,('Default EI Values'!$A$2:$A$951=$A174)*('Default EI Values'!$B$2:$B$951="Any")*('Default EI Values'!$C$2:$C$951=$C174)*('Default EI Values'!$D$2:$D$951=U$17)*('Default EI Values'!$E$2:$E$951=U174),0))))</f>
        <v>0</v>
      </c>
      <c r="X174" s="204"/>
      <c r="Y174" s="204"/>
      <c r="Z174" s="140" t="str" cm="1">
        <f t="array" ref="Z174">IF(LEN($B174)=0,"",INDEX(table_options[Component Options],MATCH(1,(table_options[Sector]=$A174)*(table_options[Supply]=$C174)*(table_options[Component]=Z$17)*(table_options[Default?]=TRUE),0)))</f>
        <v>None</v>
      </c>
      <c r="AA174" s="148">
        <f>IF(Z174="None",0,INDEX('Default Values'!$B$72:$B$85,MATCH('Historical Mix'!Z$17,'Default Values'!$A$72:$A$85,0)))</f>
        <v>0</v>
      </c>
      <c r="AB174" s="149" cm="1">
        <f t="array" ref="AB174">IF(OR(Z174="None",D174=0),0,INDEX('Default EI Values'!$F$2:$F$951,_xlfn.IFNA(MATCH(1,('Default EI Values'!$A$2:$A$951=$A174)*('Default EI Values'!$B$2:$B$951=$B174)*('Default EI Values'!$C$2:$C$951=SUBSTITUTE($C174,"*",""))*('Default EI Values'!$D$2:$D$951=Z$17)*('Default EI Values'!$E$2:$E$951=Z174),0),MATCH(1,('Default EI Values'!$A$2:$A$951=$A174)*('Default EI Values'!$B$2:$B$951="Any")*('Default EI Values'!$C$2:$C$951=$C174)*('Default EI Values'!$D$2:$D$951=Z$17)*('Default EI Values'!$E$2:$E$951=Z174),0))))</f>
        <v>0</v>
      </c>
      <c r="AC174" s="204"/>
      <c r="AD174" s="204"/>
    </row>
    <row r="175" spans="1:30" x14ac:dyDescent="0.25">
      <c r="A175" s="140" t="s">
        <v>11</v>
      </c>
      <c r="B175" s="140" t="s">
        <v>21</v>
      </c>
      <c r="C175" s="140" t="s">
        <v>19</v>
      </c>
      <c r="D175" s="147">
        <f t="shared" si="71"/>
        <v>0</v>
      </c>
      <c r="E175" s="140" t="str" cm="1">
        <f t="array" ref="E175">IF(LEN($B175)=0,"",INDEX(table_options[Component Options],MATCH(1,(table_options[Sector]=$A175)*(table_options[Supply]=$C175)*(table_options[Component]=E$17)*(table_options[Default?]=TRUE),0)))</f>
        <v>Colorado River Conveyance</v>
      </c>
      <c r="F175" s="148">
        <f>IF(E175="None",0,INDEX('Default Values'!$B$72:$B$85,MATCH('Historical Mix'!$C175,'Default Values'!$A$72:$A$85,0)))</f>
        <v>0</v>
      </c>
      <c r="G175" s="149" cm="1">
        <f t="array" ref="G175">IF(OR(E175="None",D175=0),0,_xlfn.IFNA(INDEX('Default EI Values'!$F$2:$F$951,_xlfn.IFNA(MATCH(1,('Default EI Values'!$A$2:$A$951=$A175)*('Default EI Values'!$B$2:$B$951=$B175)*('Default EI Values'!$C$2:$C$951=SUBSTITUTE($C175,"*",""))*('Default EI Values'!$D$2:$D$951=E$17)*('Default EI Values'!$E$2:$E$951=E175),0),MATCH(1,('Default EI Values'!$A$2:$A$951=$A175)*('Default EI Values'!$B$2:$B$951="Any")*('Default EI Values'!$C$2:$C$951=$C175)*('Default EI Values'!$D$2:$D$951=E$17)*('Default EI Values'!$E$2:$E$951=E175),0))),0))</f>
        <v>0</v>
      </c>
      <c r="H175" s="204"/>
      <c r="I175" s="204"/>
      <c r="J175" s="140" t="str" cm="1">
        <f t="array" ref="J175">IF(LEN($B175)=0,"",INDEX(table_options[Component Options],MATCH(1,(table_options[Sector]=$A175)*(table_options[Supply]=$C175)*(table_options[Component]=J$17)*(table_options[Default?]=TRUE),0)))</f>
        <v>None</v>
      </c>
      <c r="K175" s="148">
        <f>IF(J175="None",0,INDEX('Default Values'!$B$72:$B$85,MATCH('Historical Mix'!J$17,'Default Values'!$A$72:$A$85,0)))</f>
        <v>0</v>
      </c>
      <c r="L175" s="149" cm="1">
        <f t="array" ref="L175">IF(OR(J175="None",D175=0),0,INDEX('Default EI Values'!$F$2:$F$951,_xlfn.IFNA(MATCH(1,('Default EI Values'!$A$2:$A$951=$A175)*('Default EI Values'!$B$2:$B$951=$B175)*('Default EI Values'!$C$2:$C$951=SUBSTITUTE($C175,"*",""))*('Default EI Values'!$D$2:$D$951=J$17)*('Default EI Values'!$E$2:$E$951=J175),0),MATCH(1,('Default EI Values'!$A$2:$A$951=$A175)*('Default EI Values'!$B$2:$B$951="Any")*('Default EI Values'!$C$2:$C$951=$C175)*('Default EI Values'!$D$2:$D$951=J$17)*('Default EI Values'!$E$2:$E$951=J175),0))))</f>
        <v>0</v>
      </c>
      <c r="M175" s="204"/>
      <c r="N175" s="204"/>
      <c r="O175" s="140" t="str" cm="1">
        <f t="array" ref="O175">IF(LEN($B175)=0,"",INDEX(table_options[Component Options],MATCH(1,(table_options[Sector]=$A175)*(table_options[Supply]=$C175)*(table_options[Component]=O$17)*(table_options[Default?]=TRUE),0)))</f>
        <v>Ag Distribution</v>
      </c>
      <c r="P175" s="140" t="str">
        <f>IF(OR(LEN($C175)=0,O175&lt;&gt;"Urban Potable Distribution"),"",INDEX('Default Values'!$B$56:$B$65,MATCH('Historical Mix'!$B175,'Default Values'!$A$56:$A$65,0)))</f>
        <v/>
      </c>
      <c r="Q175" s="148">
        <f>IF(P175="None",0,INDEX('Default Values'!$B$72:$B$85,MATCH('Historical Mix'!O$17,'Default Values'!$A$72:$A$85,0)))</f>
        <v>0.95</v>
      </c>
      <c r="R175" s="149" cm="1">
        <f t="array" ref="R175">IF(OR(O175="None",D175=0),0,INDEX('Default EI Values'!$F$2:$F$951,_xlfn.IFNA(MATCH(1,('Default EI Values'!$A$2:$A$951=$A175)*('Default EI Values'!$B$2:$B$951=$B175)*('Default EI Values'!$C$2:$C$951=SUBSTITUTE($C175,"*",""))*('Default EI Values'!$D$2:$D$951=O$17)*('Default EI Values'!$E$2:$E$951=O175),0),_xlfn.IFNA(MATCH(1,('Default EI Values'!$A$2:$A$951=$A175)*('Default EI Values'!$B$2:$B$951="Any")*('Default EI Values'!$C$2:$C$951=$C175)*('Default EI Values'!$D$2:$D$951=O$17)*('Default EI Values'!$E$2:$E$951=O175),0),MATCH(1,('Default EI Values'!$B$2:$B$951="Any")*('Default EI Values'!$C$2:$C$951=$C175)*('Default EI Values'!$D$2:$D$951=O$17)*('Default EI Values'!$E$2:$E$951=$O175&amp;" - "&amp;$P175),0)))))</f>
        <v>0</v>
      </c>
      <c r="S175" s="204"/>
      <c r="T175" s="204"/>
      <c r="U175" s="140" t="str" cm="1">
        <f t="array" ref="U175">IF(LEN($B175)=0,"",INDEX(table_options[Component Options],MATCH(1,(table_options[Sector]=$A175)*(table_options[Supply]=$C175)*(table_options[Component]=U$17)*(table_options[Default?]=TRUE),0)))</f>
        <v>None</v>
      </c>
      <c r="V175" s="148">
        <f>IF(U175="None",0,INDEX('Default Values'!$B$72:$B$85,MATCH('Historical Mix'!U$17,'Default Values'!$A$72:$A$85,0)))</f>
        <v>0</v>
      </c>
      <c r="W175" s="149" cm="1">
        <f t="array" ref="W175">IF(OR(U175="None",D175=0),0,INDEX('Default EI Values'!$F$2:$F$951,_xlfn.IFNA(MATCH(1,('Default EI Values'!$A$2:$A$951=$A175)*('Default EI Values'!$B$2:$B$951=$B175)*('Default EI Values'!$C$2:$C$951=SUBSTITUTE($C175,"*",""))*('Default EI Values'!$D$2:$D$951=U$17)*('Default EI Values'!$E$2:$E$951=U175),0),MATCH(1,('Default EI Values'!$A$2:$A$951=$A175)*('Default EI Values'!$B$2:$B$951="Any")*('Default EI Values'!$C$2:$C$951=$C175)*('Default EI Values'!$D$2:$D$951=U$17)*('Default EI Values'!$E$2:$E$951=U175),0))))</f>
        <v>0</v>
      </c>
      <c r="X175" s="204"/>
      <c r="Y175" s="204"/>
      <c r="Z175" s="140" t="str" cm="1">
        <f t="array" ref="Z175">IF(LEN($B175)=0,"",INDEX(table_options[Component Options],MATCH(1,(table_options[Sector]=$A175)*(table_options[Supply]=$C175)*(table_options[Component]=Z$17)*(table_options[Default?]=TRUE),0)))</f>
        <v>None</v>
      </c>
      <c r="AA175" s="148">
        <f>IF(Z175="None",0,INDEX('Default Values'!$B$72:$B$85,MATCH('Historical Mix'!Z$17,'Default Values'!$A$72:$A$85,0)))</f>
        <v>0</v>
      </c>
      <c r="AB175" s="149" cm="1">
        <f t="array" ref="AB175">IF(OR(Z175="None",D175=0),0,INDEX('Default EI Values'!$F$2:$F$951,_xlfn.IFNA(MATCH(1,('Default EI Values'!$A$2:$A$951=$A175)*('Default EI Values'!$B$2:$B$951=$B175)*('Default EI Values'!$C$2:$C$951=SUBSTITUTE($C175,"*",""))*('Default EI Values'!$D$2:$D$951=Z$17)*('Default EI Values'!$E$2:$E$951=Z175),0),MATCH(1,('Default EI Values'!$A$2:$A$951=$A175)*('Default EI Values'!$B$2:$B$951="Any")*('Default EI Values'!$C$2:$C$951=$C175)*('Default EI Values'!$D$2:$D$951=Z$17)*('Default EI Values'!$E$2:$E$951=Z175),0))))</f>
        <v>0</v>
      </c>
      <c r="AC175" s="204"/>
      <c r="AD175" s="204"/>
    </row>
    <row r="176" spans="1:30" x14ac:dyDescent="0.25">
      <c r="A176" s="140" t="s">
        <v>11</v>
      </c>
      <c r="B176" s="140" t="s">
        <v>21</v>
      </c>
      <c r="C176" s="140" t="s">
        <v>191</v>
      </c>
      <c r="D176" s="147">
        <f t="shared" si="71"/>
        <v>0</v>
      </c>
      <c r="E176" s="140" t="str" cm="1">
        <f t="array" ref="E176">IF(LEN($B176)=0,"",INDEX(table_options[Component Options],MATCH(1,(table_options[Sector]=$A176)*(table_options[Supply]=$C176)*(table_options[Component]=E$17)*(table_options[Default?]=TRUE),0)))</f>
        <v>Central Valley Project Conveyance</v>
      </c>
      <c r="F176" s="148">
        <f>IF(E176="None",0,INDEX('Default Values'!$B$72:$B$85,MATCH('Historical Mix'!$C176,'Default Values'!$A$72:$A$85,0)))</f>
        <v>0</v>
      </c>
      <c r="G176" s="149" cm="1">
        <f t="array" ref="G176">IF(OR(E176="None",D176=0),0,_xlfn.IFNA(INDEX('Default EI Values'!$F$2:$F$951,_xlfn.IFNA(MATCH(1,('Default EI Values'!$A$2:$A$951=$A176)*('Default EI Values'!$B$2:$B$951=$B176)*('Default EI Values'!$C$2:$C$951=SUBSTITUTE($C176,"*",""))*('Default EI Values'!$D$2:$D$951=E$17)*('Default EI Values'!$E$2:$E$951=E176),0),MATCH(1,('Default EI Values'!$A$2:$A$951=$A176)*('Default EI Values'!$B$2:$B$951="Any")*('Default EI Values'!$C$2:$C$951=$C176)*('Default EI Values'!$D$2:$D$951=E$17)*('Default EI Values'!$E$2:$E$951=E176),0))),0))</f>
        <v>0</v>
      </c>
      <c r="H176" s="204"/>
      <c r="I176" s="204"/>
      <c r="J176" s="140" t="str" cm="1">
        <f t="array" ref="J176">IF(LEN($B176)=0,"",INDEX(table_options[Component Options],MATCH(1,(table_options[Sector]=$A176)*(table_options[Supply]=$C176)*(table_options[Component]=J$17)*(table_options[Default?]=TRUE),0)))</f>
        <v>None</v>
      </c>
      <c r="K176" s="148">
        <f>IF(J176="None",0,INDEX('Default Values'!$B$72:$B$85,MATCH('Historical Mix'!J$17,'Default Values'!$A$72:$A$85,0)))</f>
        <v>0</v>
      </c>
      <c r="L176" s="149" cm="1">
        <f t="array" ref="L176">IF(OR(J176="None",D176=0),0,INDEX('Default EI Values'!$F$2:$F$951,_xlfn.IFNA(MATCH(1,('Default EI Values'!$A$2:$A$951=$A176)*('Default EI Values'!$B$2:$B$951=$B176)*('Default EI Values'!$C$2:$C$951=SUBSTITUTE($C176,"*",""))*('Default EI Values'!$D$2:$D$951=J$17)*('Default EI Values'!$E$2:$E$951=J176),0),MATCH(1,('Default EI Values'!$A$2:$A$951=$A176)*('Default EI Values'!$B$2:$B$951="Any")*('Default EI Values'!$C$2:$C$951=$C176)*('Default EI Values'!$D$2:$D$951=J$17)*('Default EI Values'!$E$2:$E$951=J176),0))))</f>
        <v>0</v>
      </c>
      <c r="M176" s="204"/>
      <c r="N176" s="204"/>
      <c r="O176" s="140" t="str" cm="1">
        <f t="array" ref="O176">IF(LEN($B176)=0,"",INDEX(table_options[Component Options],MATCH(1,(table_options[Sector]=$A176)*(table_options[Supply]=$C176)*(table_options[Component]=O$17)*(table_options[Default?]=TRUE),0)))</f>
        <v>Ag Distribution</v>
      </c>
      <c r="P176" s="140" t="str">
        <f>IF(OR(LEN($C176)=0,O176&lt;&gt;"Urban Potable Distribution"),"",INDEX('Default Values'!$B$56:$B$65,MATCH('Historical Mix'!$B176,'Default Values'!$A$56:$A$65,0)))</f>
        <v/>
      </c>
      <c r="Q176" s="148">
        <f>IF(P176="None",0,INDEX('Default Values'!$B$72:$B$85,MATCH('Historical Mix'!O$17,'Default Values'!$A$72:$A$85,0)))</f>
        <v>0.95</v>
      </c>
      <c r="R176" s="149" cm="1">
        <f t="array" ref="R176">IF(OR(O176="None",D176=0),0,INDEX('Default EI Values'!$F$2:$F$951,_xlfn.IFNA(MATCH(1,('Default EI Values'!$A$2:$A$951=$A176)*('Default EI Values'!$B$2:$B$951=$B176)*('Default EI Values'!$C$2:$C$951=SUBSTITUTE($C176,"*",""))*('Default EI Values'!$D$2:$D$951=O$17)*('Default EI Values'!$E$2:$E$951=O176),0),_xlfn.IFNA(MATCH(1,('Default EI Values'!$A$2:$A$951=$A176)*('Default EI Values'!$B$2:$B$951="Any")*('Default EI Values'!$C$2:$C$951=$C176)*('Default EI Values'!$D$2:$D$951=O$17)*('Default EI Values'!$E$2:$E$951=O176),0),MATCH(1,('Default EI Values'!$B$2:$B$951="Any")*('Default EI Values'!$C$2:$C$951=$C176)*('Default EI Values'!$D$2:$D$951=O$17)*('Default EI Values'!$E$2:$E$951=$O176&amp;" - "&amp;$P176),0)))))</f>
        <v>0</v>
      </c>
      <c r="S176" s="204"/>
      <c r="T176" s="204"/>
      <c r="U176" s="140" t="str" cm="1">
        <f t="array" ref="U176">IF(LEN($B176)=0,"",INDEX(table_options[Component Options],MATCH(1,(table_options[Sector]=$A176)*(table_options[Supply]=$C176)*(table_options[Component]=U$17)*(table_options[Default?]=TRUE),0)))</f>
        <v>None</v>
      </c>
      <c r="V176" s="148">
        <f>IF(U176="None",0,INDEX('Default Values'!$B$72:$B$85,MATCH('Historical Mix'!U$17,'Default Values'!$A$72:$A$85,0)))</f>
        <v>0</v>
      </c>
      <c r="W176" s="149" cm="1">
        <f t="array" ref="W176">IF(OR(U176="None",D176=0),0,INDEX('Default EI Values'!$F$2:$F$951,_xlfn.IFNA(MATCH(1,('Default EI Values'!$A$2:$A$951=$A176)*('Default EI Values'!$B$2:$B$951=$B176)*('Default EI Values'!$C$2:$C$951=SUBSTITUTE($C176,"*",""))*('Default EI Values'!$D$2:$D$951=U$17)*('Default EI Values'!$E$2:$E$951=U176),0),MATCH(1,('Default EI Values'!$A$2:$A$951=$A176)*('Default EI Values'!$B$2:$B$951="Any")*('Default EI Values'!$C$2:$C$951=$C176)*('Default EI Values'!$D$2:$D$951=U$17)*('Default EI Values'!$E$2:$E$951=U176),0))))</f>
        <v>0</v>
      </c>
      <c r="X176" s="204"/>
      <c r="Y176" s="204"/>
      <c r="Z176" s="140" t="str" cm="1">
        <f t="array" ref="Z176">IF(LEN($B176)=0,"",INDEX(table_options[Component Options],MATCH(1,(table_options[Sector]=$A176)*(table_options[Supply]=$C176)*(table_options[Component]=Z$17)*(table_options[Default?]=TRUE),0)))</f>
        <v>None</v>
      </c>
      <c r="AA176" s="148">
        <f>IF(Z176="None",0,INDEX('Default Values'!$B$72:$B$85,MATCH('Historical Mix'!Z$17,'Default Values'!$A$72:$A$85,0)))</f>
        <v>0</v>
      </c>
      <c r="AB176" s="149" cm="1">
        <f t="array" ref="AB176">IF(OR(Z176="None",D176=0),0,INDEX('Default EI Values'!$F$2:$F$951,_xlfn.IFNA(MATCH(1,('Default EI Values'!$A$2:$A$951=$A176)*('Default EI Values'!$B$2:$B$951=$B176)*('Default EI Values'!$C$2:$C$951=SUBSTITUTE($C176,"*",""))*('Default EI Values'!$D$2:$D$951=Z$17)*('Default EI Values'!$E$2:$E$951=Z176),0),MATCH(1,('Default EI Values'!$A$2:$A$951=$A176)*('Default EI Values'!$B$2:$B$951="Any")*('Default EI Values'!$C$2:$C$951=$C176)*('Default EI Values'!$D$2:$D$951=Z$17)*('Default EI Values'!$E$2:$E$951=Z176),0))))</f>
        <v>0</v>
      </c>
      <c r="AC176" s="204"/>
      <c r="AD176" s="204"/>
    </row>
    <row r="177" spans="1:30" x14ac:dyDescent="0.25">
      <c r="A177" s="140" t="s">
        <v>11</v>
      </c>
      <c r="B177" s="140" t="s">
        <v>21</v>
      </c>
      <c r="C177" s="140" t="s">
        <v>190</v>
      </c>
      <c r="D177" s="147">
        <f t="shared" si="71"/>
        <v>0</v>
      </c>
      <c r="E177" s="140" t="str" cm="1">
        <f t="array" ref="E177">IF(LEN($B177)=0,"",INDEX(table_options[Component Options],MATCH(1,(table_options[Sector]=$A177)*(table_options[Supply]=$C177)*(table_options[Component]=E$17)*(table_options[Default?]=TRUE),0)))</f>
        <v>State Water Project Conveyance</v>
      </c>
      <c r="F177" s="148">
        <f>IF(E177="None",0,INDEX('Default Values'!$B$72:$B$85,MATCH('Historical Mix'!$C177,'Default Values'!$A$72:$A$85,0)))</f>
        <v>0</v>
      </c>
      <c r="G177" s="149" cm="1">
        <f t="array" ref="G177">IF(OR(E177="None",D177=0),0,_xlfn.IFNA(INDEX('Default EI Values'!$F$2:$F$951,_xlfn.IFNA(MATCH(1,('Default EI Values'!$A$2:$A$951=$A177)*('Default EI Values'!$B$2:$B$951=$B177)*('Default EI Values'!$C$2:$C$951=SUBSTITUTE($C177,"*",""))*('Default EI Values'!$D$2:$D$951=E$17)*('Default EI Values'!$E$2:$E$951=E177),0),MATCH(1,('Default EI Values'!$A$2:$A$951=$A177)*('Default EI Values'!$B$2:$B$951="Any")*('Default EI Values'!$C$2:$C$951=$C177)*('Default EI Values'!$D$2:$D$951=E$17)*('Default EI Values'!$E$2:$E$951=E177),0))),0))</f>
        <v>0</v>
      </c>
      <c r="H177" s="205"/>
      <c r="I177" s="205"/>
      <c r="J177" s="140" t="str" cm="1">
        <f t="array" ref="J177">IF(LEN($B177)=0,"",INDEX(table_options[Component Options],MATCH(1,(table_options[Sector]=$A177)*(table_options[Supply]=$C177)*(table_options[Component]=J$17)*(table_options[Default?]=TRUE),0)))</f>
        <v>None</v>
      </c>
      <c r="K177" s="148">
        <f>IF(J177="None",0,INDEX('Default Values'!$B$72:$B$85,MATCH('Historical Mix'!J$17,'Default Values'!$A$72:$A$85,0)))</f>
        <v>0</v>
      </c>
      <c r="L177" s="149" cm="1">
        <f t="array" ref="L177">IF(OR(J177="None",D177=0),0,INDEX('Default EI Values'!$F$2:$F$951,_xlfn.IFNA(MATCH(1,('Default EI Values'!$A$2:$A$951=$A177)*('Default EI Values'!$B$2:$B$951=$B177)*('Default EI Values'!$C$2:$C$951=SUBSTITUTE($C177,"*",""))*('Default EI Values'!$D$2:$D$951=J$17)*('Default EI Values'!$E$2:$E$951=J177),0),MATCH(1,('Default EI Values'!$A$2:$A$951=$A177)*('Default EI Values'!$B$2:$B$951="Any")*('Default EI Values'!$C$2:$C$951=$C177)*('Default EI Values'!$D$2:$D$951=J$17)*('Default EI Values'!$E$2:$E$951=J177),0))))</f>
        <v>0</v>
      </c>
      <c r="M177" s="205"/>
      <c r="N177" s="205"/>
      <c r="O177" s="140" t="str" cm="1">
        <f t="array" ref="O177">IF(LEN($B177)=0,"",INDEX(table_options[Component Options],MATCH(1,(table_options[Sector]=$A177)*(table_options[Supply]=$C177)*(table_options[Component]=O$17)*(table_options[Default?]=TRUE),0)))</f>
        <v>Ag Distribution</v>
      </c>
      <c r="P177" s="140" t="str">
        <f>IF(OR(LEN($C177)=0,O177&lt;&gt;"Urban Potable Distribution"),"",INDEX('Default Values'!$B$56:$B$65,MATCH('Historical Mix'!$B177,'Default Values'!$A$56:$A$65,0)))</f>
        <v/>
      </c>
      <c r="Q177" s="148">
        <f>IF(P177="None",0,INDEX('Default Values'!$B$72:$B$85,MATCH('Historical Mix'!O$17,'Default Values'!$A$72:$A$85,0)))</f>
        <v>0.95</v>
      </c>
      <c r="R177" s="149" cm="1">
        <f t="array" ref="R177">IF(OR(O177="None",D177=0),0,INDEX('Default EI Values'!$F$2:$F$951,_xlfn.IFNA(MATCH(1,('Default EI Values'!$A$2:$A$951=$A177)*('Default EI Values'!$B$2:$B$951=$B177)*('Default EI Values'!$C$2:$C$951=SUBSTITUTE($C177,"*",""))*('Default EI Values'!$D$2:$D$951=O$17)*('Default EI Values'!$E$2:$E$951=O177),0),_xlfn.IFNA(MATCH(1,('Default EI Values'!$A$2:$A$951=$A177)*('Default EI Values'!$B$2:$B$951="Any")*('Default EI Values'!$C$2:$C$951=$C177)*('Default EI Values'!$D$2:$D$951=O$17)*('Default EI Values'!$E$2:$E$951=O177),0),MATCH(1,('Default EI Values'!$B$2:$B$951="Any")*('Default EI Values'!$C$2:$C$951=$C177)*('Default EI Values'!$D$2:$D$951=O$17)*('Default EI Values'!$E$2:$E$951=$O177&amp;" - "&amp;$P177),0)))))</f>
        <v>0</v>
      </c>
      <c r="S177" s="205"/>
      <c r="T177" s="205"/>
      <c r="U177" s="140" t="str" cm="1">
        <f t="array" ref="U177">IF(LEN($B177)=0,"",INDEX(table_options[Component Options],MATCH(1,(table_options[Sector]=$A177)*(table_options[Supply]=$C177)*(table_options[Component]=U$17)*(table_options[Default?]=TRUE),0)))</f>
        <v>None</v>
      </c>
      <c r="V177" s="148">
        <f>IF(U177="None",0,INDEX('Default Values'!$B$72:$B$85,MATCH('Historical Mix'!U$17,'Default Values'!$A$72:$A$85,0)))</f>
        <v>0</v>
      </c>
      <c r="W177" s="149" cm="1">
        <f t="array" ref="W177">IF(OR(U177="None",D177=0),0,INDEX('Default EI Values'!$F$2:$F$951,_xlfn.IFNA(MATCH(1,('Default EI Values'!$A$2:$A$951=$A177)*('Default EI Values'!$B$2:$B$951=$B177)*('Default EI Values'!$C$2:$C$951=SUBSTITUTE($C177,"*",""))*('Default EI Values'!$D$2:$D$951=U$17)*('Default EI Values'!$E$2:$E$951=U177),0),MATCH(1,('Default EI Values'!$A$2:$A$951=$A177)*('Default EI Values'!$B$2:$B$951="Any")*('Default EI Values'!$C$2:$C$951=$C177)*('Default EI Values'!$D$2:$D$951=U$17)*('Default EI Values'!$E$2:$E$951=U177),0))))</f>
        <v>0</v>
      </c>
      <c r="X177" s="205"/>
      <c r="Y177" s="205"/>
      <c r="Z177" s="140" t="str" cm="1">
        <f t="array" ref="Z177">IF(LEN($B177)=0,"",INDEX(table_options[Component Options],MATCH(1,(table_options[Sector]=$A177)*(table_options[Supply]=$C177)*(table_options[Component]=Z$17)*(table_options[Default?]=TRUE),0)))</f>
        <v>None</v>
      </c>
      <c r="AA177" s="148">
        <f>IF(Z177="None",0,INDEX('Default Values'!$B$72:$B$85,MATCH('Historical Mix'!Z$17,'Default Values'!$A$72:$A$85,0)))</f>
        <v>0</v>
      </c>
      <c r="AB177" s="149" cm="1">
        <f t="array" ref="AB177">IF(OR(Z177="None",D177=0),0,INDEX('Default EI Values'!$F$2:$F$951,_xlfn.IFNA(MATCH(1,('Default EI Values'!$A$2:$A$951=$A177)*('Default EI Values'!$B$2:$B$951=$B177)*('Default EI Values'!$C$2:$C$951=SUBSTITUTE($C177,"*",""))*('Default EI Values'!$D$2:$D$951=Z$17)*('Default EI Values'!$E$2:$E$951=Z177),0),MATCH(1,('Default EI Values'!$A$2:$A$951=$A177)*('Default EI Values'!$B$2:$B$951="Any")*('Default EI Values'!$C$2:$C$951=$C177)*('Default EI Values'!$D$2:$D$951=Z$17)*('Default EI Values'!$E$2:$E$951=Z177),0))))</f>
        <v>0</v>
      </c>
      <c r="AC177" s="205"/>
      <c r="AD177" s="205"/>
    </row>
    <row r="178" spans="1:30" x14ac:dyDescent="0.25">
      <c r="A178" s="140" t="s">
        <v>10</v>
      </c>
      <c r="B178" s="140" t="s">
        <v>26</v>
      </c>
      <c r="C178" s="140" t="s">
        <v>45</v>
      </c>
      <c r="D178" s="147">
        <f t="shared" ref="D178:D217" si="82">INDEX($A$2:$L$12,MATCH(B178,$A$2:$A$12,0),MATCH(C178,$A$2:$L$2,0))</f>
        <v>0</v>
      </c>
      <c r="E178" s="140" t="str" cm="1">
        <f t="array" ref="E178">IF(LEN($B178)=0,"",INDEX(table_options[Component Options],MATCH(1,(table_options[Sector]=$A178)*(table_options[Supply]=$C178)*(table_options[Component]=E$17)*(table_options[Default?]=TRUE),0)))</f>
        <v>Seawater Desalination Conveyance</v>
      </c>
      <c r="F178" s="148">
        <f>IF(E178="None",0,INDEX('Default Values'!$B$72:$B$85,MATCH('Historical Mix'!$C178,'Default Values'!$A$72:$A$85,0)))</f>
        <v>0.94</v>
      </c>
      <c r="G178" s="149" cm="1">
        <f t="array" ref="G178">IF(OR(E178="None",D178=0),0,_xlfn.IFNA(INDEX('Default EI Values'!$F$2:$F$951,_xlfn.IFNA(MATCH(1,('Default EI Values'!$A$2:$A$951=$A178)*('Default EI Values'!$B$2:$B$951=$B178)*('Default EI Values'!$C$2:$C$951=SUBSTITUTE($C178,"*",""))*('Default EI Values'!$D$2:$D$951=E$17)*('Default EI Values'!$E$2:$E$951=E178),0),MATCH(1,('Default EI Values'!$A$2:$A$951=$A178)*('Default EI Values'!$B$2:$B$951="Any")*('Default EI Values'!$C$2:$C$951=$C178)*('Default EI Values'!$D$2:$D$951=E$17)*('Default EI Values'!$E$2:$E$951=E178),0))),0))</f>
        <v>0</v>
      </c>
      <c r="H178" s="203">
        <f>SUMPRODUCT($D178:$D187,G178:G187)</f>
        <v>780.47158635516553</v>
      </c>
      <c r="I178" s="203">
        <f t="shared" ref="I178" si="83">SUMPRODUCT($D178:$D187,F178:F187,G178:G187)</f>
        <v>170.90950513644034</v>
      </c>
      <c r="J178" s="140" t="str" cm="1">
        <f t="array" ref="J178">IF(LEN($B178)=0,"",INDEX(table_options[Component Options],MATCH(1,(table_options[Sector]=$A178)*(table_options[Supply]=$C178)*(table_options[Component]=J$17)*(table_options[Default?]=TRUE),0)))</f>
        <v>Seawater Desalination Treatment</v>
      </c>
      <c r="K178" s="148">
        <f>IF(J178="None",0,INDEX('Default Values'!$B$72:$B$85,MATCH('Historical Mix'!J$17,'Default Values'!$A$72:$A$85,0)))</f>
        <v>0.94</v>
      </c>
      <c r="L178" s="149" cm="1">
        <f t="array" ref="L178">IF(OR(J178="None",D178=0),0,INDEX('Default EI Values'!$F$2:$F$951,_xlfn.IFNA(MATCH(1,('Default EI Values'!$A$2:$A$951=$A178)*('Default EI Values'!$B$2:$B$951=$B178)*('Default EI Values'!$C$2:$C$951=SUBSTITUTE($C178,"*",""))*('Default EI Values'!$D$2:$D$951=J$17)*('Default EI Values'!$E$2:$E$951=J178),0),MATCH(1,('Default EI Values'!$A$2:$A$951=$A178)*('Default EI Values'!$B$2:$B$951="Any")*('Default EI Values'!$C$2:$C$951=$C178)*('Default EI Values'!$D$2:$D$951=J$17)*('Default EI Values'!$E$2:$E$951=J178),0))))</f>
        <v>0</v>
      </c>
      <c r="M178" s="203">
        <f>SUMPRODUCT($D178:$D187,L178:L187)</f>
        <v>205.70444830347412</v>
      </c>
      <c r="N178" s="203">
        <f t="shared" ref="N178" si="84">SUMPRODUCT($D178:$D187,K178:K187,L178:L187)</f>
        <v>193.36218140526563</v>
      </c>
      <c r="O178" s="140" t="str" cm="1">
        <f t="array" ref="O178">IF(LEN($B178)=0,"",INDEX(table_options[Component Options],MATCH(1,(table_options[Sector]=$A178)*(table_options[Supply]=$C178)*(table_options[Component]=O$17)*(table_options[Default?]=TRUE),0)))</f>
        <v>Urban Potable Distribution</v>
      </c>
      <c r="P178" s="140" t="str">
        <f>IF(OR(LEN($C178)=0,O178&lt;&gt;"Urban Potable Distribution"),"",INDEX('Default Values'!$B$56:$B$65,MATCH('Historical Mix'!$B178,'Default Values'!$A$56:$A$65,0)))</f>
        <v>Moderate</v>
      </c>
      <c r="Q178" s="148">
        <f>IF(P178="None",0,INDEX('Default Values'!$B$72:$B$85,MATCH('Historical Mix'!O$17,'Default Values'!$A$72:$A$85,0)))</f>
        <v>0.95</v>
      </c>
      <c r="R178" s="149" cm="1">
        <f t="array" ref="R178">IF(OR(O178="None",D178=0),0,INDEX('Default EI Values'!$F$2:$F$951,_xlfn.IFNA(MATCH(1,('Default EI Values'!$A$2:$A$951=$A178)*('Default EI Values'!$B$2:$B$951=$B178)*('Default EI Values'!$C$2:$C$951=SUBSTITUTE($C178,"*",""))*('Default EI Values'!$D$2:$D$951=O$17)*('Default EI Values'!$E$2:$E$951=O178),0),_xlfn.IFNA(MATCH(1,('Default EI Values'!$A$2:$A$951=$A178)*('Default EI Values'!$B$2:$B$951="Any")*('Default EI Values'!$C$2:$C$951=$C178)*('Default EI Values'!$D$2:$D$951=O$17)*('Default EI Values'!$E$2:$E$951=O178),0),MATCH(1,('Default EI Values'!$B$2:$B$951="Any")*('Default EI Values'!$C$2:$C$951=$C178)*('Default EI Values'!$D$2:$D$951=O$17)*('Default EI Values'!$E$2:$E$951=$O178&amp;" - "&amp;$P178),0)))))</f>
        <v>0</v>
      </c>
      <c r="S178" s="203">
        <f>SUMPRODUCT($D178:$D187,R178:R187)</f>
        <v>163.25269267988793</v>
      </c>
      <c r="T178" s="203">
        <f t="shared" ref="T178" si="85">SUMPRODUCT($D178:$D187,Q178:Q187,R178:R187)</f>
        <v>155.09005804589353</v>
      </c>
      <c r="U178" s="140" t="str" cm="1">
        <f t="array" ref="U178">IF(LEN($B178)=0,"",INDEX(table_options[Component Options],MATCH(1,(table_options[Sector]=$A178)*(table_options[Supply]=$C178)*(table_options[Component]=U$17)*(table_options[Default?]=TRUE),0)))</f>
        <v>Wastewater Collection</v>
      </c>
      <c r="V178" s="148">
        <f>IF(U178="None",0,INDEX('Default Values'!$B$72:$B$85,MATCH('Historical Mix'!U$17,'Default Values'!$A$72:$A$85,0)))</f>
        <v>0.97</v>
      </c>
      <c r="W178" s="149" cm="1">
        <f t="array" ref="W178">IF(OR(U178="None",D178=0),0,INDEX('Default EI Values'!$F$2:$F$951,_xlfn.IFNA(MATCH(1,('Default EI Values'!$A$2:$A$951=$A178)*('Default EI Values'!$B$2:$B$951=$B178)*('Default EI Values'!$C$2:$C$951=SUBSTITUTE($C178,"*",""))*('Default EI Values'!$D$2:$D$951=U$17)*('Default EI Values'!$E$2:$E$951=U178),0),MATCH(1,('Default EI Values'!$A$2:$A$951=$A178)*('Default EI Values'!$B$2:$B$951="Any")*('Default EI Values'!$C$2:$C$951=$C178)*('Default EI Values'!$D$2:$D$951=U$17)*('Default EI Values'!$E$2:$E$951=U178),0))))</f>
        <v>0</v>
      </c>
      <c r="X178" s="203">
        <f>SUMPRODUCT($D178:$D187,W178:W187)</f>
        <v>71.524253605606347</v>
      </c>
      <c r="Y178" s="203">
        <f t="shared" ref="Y178" si="86">SUMPRODUCT($D178:$D187,V178:V187,W178:W187)</f>
        <v>69.378525997438146</v>
      </c>
      <c r="Z178" s="140" t="str" cm="1">
        <f t="array" ref="Z178">IF(LEN($B178)=0,"",INDEX(table_options[Component Options],MATCH(1,(table_options[Sector]=$A178)*(table_options[Supply]=$C178)*(table_options[Component]=Z$17)*(table_options[Default?]=TRUE),0)))</f>
        <v xml:space="preserve">Wastewater Secondary Treatment </v>
      </c>
      <c r="AA178" s="148">
        <f>IF(Z178="None",0,INDEX('Default Values'!$B$72:$B$85,MATCH('Historical Mix'!Z$17,'Default Values'!$A$72:$A$85,0)))</f>
        <v>0.97</v>
      </c>
      <c r="AB178" s="149" cm="1">
        <f t="array" ref="AB178">IF(OR(Z178="None",D178=0),0,INDEX('Default EI Values'!$F$2:$F$951,_xlfn.IFNA(MATCH(1,('Default EI Values'!$A$2:$A$951=$A178)*('Default EI Values'!$B$2:$B$951=$B178)*('Default EI Values'!$C$2:$C$951=SUBSTITUTE($C178,"*",""))*('Default EI Values'!$D$2:$D$951=Z$17)*('Default EI Values'!$E$2:$E$951=Z178),0),MATCH(1,('Default EI Values'!$A$2:$A$951=$A178)*('Default EI Values'!$B$2:$B$951="Any")*('Default EI Values'!$C$2:$C$951=$C178)*('Default EI Values'!$D$2:$D$951=Z$17)*('Default EI Values'!$E$2:$E$951=Z178),0))))</f>
        <v>0</v>
      </c>
      <c r="AC178" s="203">
        <f>SUMPRODUCT($D178:$D187,AB178:AB187)</f>
        <v>654.12223343051119</v>
      </c>
      <c r="AD178" s="203">
        <f t="shared" ref="AD178" si="87">SUMPRODUCT($D178:$D187,AA178:AA187,AB178:AB187)</f>
        <v>634.49856642759585</v>
      </c>
    </row>
    <row r="179" spans="1:30" x14ac:dyDescent="0.25">
      <c r="A179" s="140" t="s">
        <v>10</v>
      </c>
      <c r="B179" s="140" t="s">
        <v>26</v>
      </c>
      <c r="C179" s="140" t="s">
        <v>51</v>
      </c>
      <c r="D179" s="147">
        <f t="shared" si="82"/>
        <v>0</v>
      </c>
      <c r="E179" s="140" t="str" cm="1">
        <f t="array" ref="E179">IF(LEN($B179)=0,"",INDEX(table_options[Component Options],MATCH(1,(table_options[Sector]=$A179)*(table_options[Supply]=$C179)*(table_options[Component]=E$17)*(table_options[Default?]=TRUE),0)))</f>
        <v>Groundwater pumping</v>
      </c>
      <c r="F179" s="148">
        <f>IF(E179="None",0,INDEX('Default Values'!$B$72:$B$85,MATCH('Historical Mix'!$C179,'Default Values'!$A$72:$A$85,0)))</f>
        <v>0.94</v>
      </c>
      <c r="G179" s="149" cm="1">
        <f t="array" ref="G179">IF(OR(E179="None",D179=0),0,_xlfn.IFNA(INDEX('Default EI Values'!$F$2:$F$951,_xlfn.IFNA(MATCH(1,('Default EI Values'!$A$2:$A$951=$A179)*('Default EI Values'!$B$2:$B$951=$B179)*('Default EI Values'!$C$2:$C$951=SUBSTITUTE($C179,"*",""))*('Default EI Values'!$D$2:$D$951=E$17)*('Default EI Values'!$E$2:$E$951=E179),0),MATCH(1,('Default EI Values'!$A$2:$A$951=$A179)*('Default EI Values'!$B$2:$B$951="Any")*('Default EI Values'!$C$2:$C$951=$C179)*('Default EI Values'!$D$2:$D$951=E$17)*('Default EI Values'!$E$2:$E$951=E179),0))),0))</f>
        <v>0</v>
      </c>
      <c r="H179" s="204"/>
      <c r="I179" s="204"/>
      <c r="J179" s="140" t="str" cm="1">
        <f t="array" ref="J179">IF(LEN($B179)=0,"",INDEX(table_options[Component Options],MATCH(1,(table_options[Sector]=$A179)*(table_options[Supply]=$C179)*(table_options[Component]=J$17)*(table_options[Default?]=TRUE),0)))</f>
        <v>Brackish Desalination Treatment</v>
      </c>
      <c r="K179" s="148">
        <f>IF(J179="None",0,INDEX('Default Values'!$B$72:$B$85,MATCH('Historical Mix'!J$17,'Default Values'!$A$72:$A$85,0)))</f>
        <v>0.94</v>
      </c>
      <c r="L179" s="149" cm="1">
        <f t="array" ref="L179">IF(OR(J179="None",D179=0),0,INDEX('Default EI Values'!$F$2:$F$951,_xlfn.IFNA(MATCH(1,('Default EI Values'!$A$2:$A$951=$A179)*('Default EI Values'!$B$2:$B$951=$B179)*('Default EI Values'!$C$2:$C$951=SUBSTITUTE($C179,"*",""))*('Default EI Values'!$D$2:$D$951=J$17)*('Default EI Values'!$E$2:$E$951=J179),0),MATCH(1,('Default EI Values'!$A$2:$A$951=$A179)*('Default EI Values'!$B$2:$B$951="Any")*('Default EI Values'!$C$2:$C$951=$C179)*('Default EI Values'!$D$2:$D$951=J$17)*('Default EI Values'!$E$2:$E$951=J179),0))))</f>
        <v>0</v>
      </c>
      <c r="M179" s="204"/>
      <c r="N179" s="204"/>
      <c r="O179" s="140" t="str" cm="1">
        <f t="array" ref="O179">IF(LEN($B179)=0,"",INDEX(table_options[Component Options],MATCH(1,(table_options[Sector]=$A179)*(table_options[Supply]=$C179)*(table_options[Component]=O$17)*(table_options[Default?]=TRUE),0)))</f>
        <v>Urban Potable Distribution</v>
      </c>
      <c r="P179" s="140" t="str">
        <f>IF(OR(LEN($C179)=0,O179&lt;&gt;"Urban Potable Distribution"),"",INDEX('Default Values'!$B$56:$B$65,MATCH('Historical Mix'!$B179,'Default Values'!$A$56:$A$65,0)))</f>
        <v>Moderate</v>
      </c>
      <c r="Q179" s="148">
        <f>IF(P179="None",0,INDEX('Default Values'!$B$72:$B$85,MATCH('Historical Mix'!O$17,'Default Values'!$A$72:$A$85,0)))</f>
        <v>0.95</v>
      </c>
      <c r="R179" s="149" cm="1">
        <f t="array" ref="R179">IF(OR(O179="None",D179=0),0,INDEX('Default EI Values'!$F$2:$F$951,_xlfn.IFNA(MATCH(1,('Default EI Values'!$A$2:$A$951=$A179)*('Default EI Values'!$B$2:$B$951=$B179)*('Default EI Values'!$C$2:$C$951=SUBSTITUTE($C179,"*",""))*('Default EI Values'!$D$2:$D$951=O$17)*('Default EI Values'!$E$2:$E$951=O179),0),_xlfn.IFNA(MATCH(1,('Default EI Values'!$A$2:$A$951=$A179)*('Default EI Values'!$B$2:$B$951="Any")*('Default EI Values'!$C$2:$C$951=$C179)*('Default EI Values'!$D$2:$D$951=O$17)*('Default EI Values'!$E$2:$E$951=O179),0),MATCH(1,('Default EI Values'!$B$2:$B$951="Any")*('Default EI Values'!$C$2:$C$951=$C179)*('Default EI Values'!$D$2:$D$951=O$17)*('Default EI Values'!$E$2:$E$951=$O179&amp;" - "&amp;$P179),0)))))</f>
        <v>0</v>
      </c>
      <c r="S179" s="204"/>
      <c r="T179" s="204"/>
      <c r="U179" s="140" t="str" cm="1">
        <f t="array" ref="U179">IF(LEN($B179)=0,"",INDEX(table_options[Component Options],MATCH(1,(table_options[Sector]=$A179)*(table_options[Supply]=$C179)*(table_options[Component]=U$17)*(table_options[Default?]=TRUE),0)))</f>
        <v>Wastewater Collection</v>
      </c>
      <c r="V179" s="148">
        <f>IF(U179="None",0,INDEX('Default Values'!$B$72:$B$85,MATCH('Historical Mix'!U$17,'Default Values'!$A$72:$A$85,0)))</f>
        <v>0.97</v>
      </c>
      <c r="W179" s="149" cm="1">
        <f t="array" ref="W179">IF(OR(U179="None",D179=0),0,INDEX('Default EI Values'!$F$2:$F$951,_xlfn.IFNA(MATCH(1,('Default EI Values'!$A$2:$A$951=$A179)*('Default EI Values'!$B$2:$B$951=$B179)*('Default EI Values'!$C$2:$C$951=SUBSTITUTE($C179,"*",""))*('Default EI Values'!$D$2:$D$951=U$17)*('Default EI Values'!$E$2:$E$951=U179),0),MATCH(1,('Default EI Values'!$A$2:$A$951=$A179)*('Default EI Values'!$B$2:$B$951="Any")*('Default EI Values'!$C$2:$C$951=$C179)*('Default EI Values'!$D$2:$D$951=U$17)*('Default EI Values'!$E$2:$E$951=U179),0))))</f>
        <v>0</v>
      </c>
      <c r="X179" s="204"/>
      <c r="Y179" s="204"/>
      <c r="Z179" s="140" t="str" cm="1">
        <f t="array" ref="Z179">IF(LEN($B179)=0,"",INDEX(table_options[Component Options],MATCH(1,(table_options[Sector]=$A179)*(table_options[Supply]=$C179)*(table_options[Component]=Z$17)*(table_options[Default?]=TRUE),0)))</f>
        <v xml:space="preserve">Wastewater Secondary Treatment </v>
      </c>
      <c r="AA179" s="148">
        <f>IF(Z179="None",0,INDEX('Default Values'!$B$72:$B$85,MATCH('Historical Mix'!Z$17,'Default Values'!$A$72:$A$85,0)))</f>
        <v>0.97</v>
      </c>
      <c r="AB179" s="149" cm="1">
        <f t="array" ref="AB179">IF(OR(Z179="None",D179=0),0,INDEX('Default EI Values'!$F$2:$F$951,_xlfn.IFNA(MATCH(1,('Default EI Values'!$A$2:$A$951=$A179)*('Default EI Values'!$B$2:$B$951=$B179)*('Default EI Values'!$C$2:$C$951=SUBSTITUTE($C179,"*",""))*('Default EI Values'!$D$2:$D$951=Z$17)*('Default EI Values'!$E$2:$E$951=Z179),0),MATCH(1,('Default EI Values'!$A$2:$A$951=$A179)*('Default EI Values'!$B$2:$B$951="Any")*('Default EI Values'!$C$2:$C$951=$C179)*('Default EI Values'!$D$2:$D$951=Z$17)*('Default EI Values'!$E$2:$E$951=Z179),0))))</f>
        <v>0</v>
      </c>
      <c r="AC179" s="204"/>
      <c r="AD179" s="204"/>
    </row>
    <row r="180" spans="1:30" x14ac:dyDescent="0.25">
      <c r="A180" s="140" t="s">
        <v>10</v>
      </c>
      <c r="B180" s="140" t="s">
        <v>26</v>
      </c>
      <c r="C180" s="140" t="s">
        <v>88</v>
      </c>
      <c r="D180" s="147">
        <f t="shared" si="82"/>
        <v>1E-3</v>
      </c>
      <c r="E180" s="140" t="str" cm="1">
        <f t="array" ref="E180">IF(LEN($B180)=0,"",INDEX(table_options[Component Options],MATCH(1,(table_options[Sector]=$A180)*(table_options[Supply]=$C180)*(table_options[Component]=E$17)*(table_options[Default?]=TRUE),0)))</f>
        <v>Recycled Water (Non-Potable) Conveyance</v>
      </c>
      <c r="F180" s="148">
        <f>IF(E180="None",0,INDEX('Default Values'!$B$72:$B$85,MATCH('Historical Mix'!$C180,'Default Values'!$A$72:$A$85,0)))</f>
        <v>0.97</v>
      </c>
      <c r="G180" s="149" cm="1">
        <f t="array" ref="G180">IF(OR(E180="None",D180=0),0,_xlfn.IFNA(INDEX('Default EI Values'!$F$2:$F$951,_xlfn.IFNA(MATCH(1,('Default EI Values'!$A$2:$A$951=$A180)*('Default EI Values'!$B$2:$B$951=$B180)*('Default EI Values'!$C$2:$C$951=SUBSTITUTE($C180,"*",""))*('Default EI Values'!$D$2:$D$951=E$17)*('Default EI Values'!$E$2:$E$951=E180),0),MATCH(1,('Default EI Values'!$A$2:$A$951=$A180)*('Default EI Values'!$B$2:$B$951="Any")*('Default EI Values'!$C$2:$C$951=$C180)*('Default EI Values'!$D$2:$D$951=E$17)*('Default EI Values'!$E$2:$E$951=E180),0))),0))</f>
        <v>107.31276</v>
      </c>
      <c r="H180" s="204"/>
      <c r="I180" s="204"/>
      <c r="J180" s="140" t="str" cm="1">
        <f t="array" ref="J180">IF(LEN($B180)=0,"",INDEX(table_options[Component Options],MATCH(1,(table_options[Sector]=$A180)*(table_options[Supply]=$C180)*(table_options[Component]=J$17)*(table_options[Default?]=TRUE),0)))</f>
        <v>Recycled Water (Non-potable) Treatment</v>
      </c>
      <c r="K180" s="148">
        <f>IF(J180="None",0,INDEX('Default Values'!$B$72:$B$85,MATCH('Historical Mix'!J$17,'Default Values'!$A$72:$A$85,0)))</f>
        <v>0.94</v>
      </c>
      <c r="L180" s="149" cm="1">
        <f t="array" ref="L180">IF(OR(J180="None",D180=0),0,INDEX('Default EI Values'!$F$2:$F$951,_xlfn.IFNA(MATCH(1,('Default EI Values'!$A$2:$A$951=$A180)*('Default EI Values'!$B$2:$B$951=$B180)*('Default EI Values'!$C$2:$C$951=SUBSTITUTE($C180,"*",""))*('Default EI Values'!$D$2:$D$951=J$17)*('Default EI Values'!$E$2:$E$951=J180),0),MATCH(1,('Default EI Values'!$A$2:$A$951=$A180)*('Default EI Values'!$B$2:$B$951="Any")*('Default EI Values'!$C$2:$C$951=$C180)*('Default EI Values'!$D$2:$D$951=J$17)*('Default EI Values'!$E$2:$E$951=J180),0))))</f>
        <v>606.83150950000004</v>
      </c>
      <c r="M180" s="204"/>
      <c r="N180" s="204"/>
      <c r="O180" s="140" t="str" cm="1">
        <f t="array" ref="O180">IF(LEN($B180)=0,"",INDEX(table_options[Component Options],MATCH(1,(table_options[Sector]=$A180)*(table_options[Supply]=$C180)*(table_options[Component]=O$17)*(table_options[Default?]=TRUE),0)))</f>
        <v>Recycled Water (Non-Potable) Distribution</v>
      </c>
      <c r="P180" s="140" t="str">
        <f>IF(OR(LEN($C180)=0,O180&lt;&gt;"Urban Potable Distribution"),"",INDEX('Default Values'!$B$56:$B$65,MATCH('Historical Mix'!$B180,'Default Values'!$A$56:$A$65,0)))</f>
        <v/>
      </c>
      <c r="Q180" s="148">
        <f>IF(P180="None",0,INDEX('Default Values'!$B$72:$B$85,MATCH('Historical Mix'!O$17,'Default Values'!$A$72:$A$85,0)))</f>
        <v>0.95</v>
      </c>
      <c r="R180" s="149" cm="1">
        <f t="array" ref="R180">IF(OR(O180="None",D180=0),0,INDEX('Default EI Values'!$F$2:$F$951,_xlfn.IFNA(MATCH(1,('Default EI Values'!$A$2:$A$951=$A180)*('Default EI Values'!$B$2:$B$951=$B180)*('Default EI Values'!$C$2:$C$951=SUBSTITUTE($C180,"*",""))*('Default EI Values'!$D$2:$D$951=O$17)*('Default EI Values'!$E$2:$E$951=O180),0),_xlfn.IFNA(MATCH(1,('Default EI Values'!$A$2:$A$951=$A180)*('Default EI Values'!$B$2:$B$951="Any")*('Default EI Values'!$C$2:$C$951=$C180)*('Default EI Values'!$D$2:$D$951=O$17)*('Default EI Values'!$E$2:$E$951=O180),0),MATCH(1,('Default EI Values'!$B$2:$B$951="Any")*('Default EI Values'!$C$2:$C$951=$C180)*('Default EI Values'!$D$2:$D$951=O$17)*('Default EI Values'!$E$2:$E$951=$O180&amp;" - "&amp;$P180),0)))))</f>
        <v>415.78587600000003</v>
      </c>
      <c r="S180" s="204"/>
      <c r="T180" s="204"/>
      <c r="U180" s="140" t="str" cm="1">
        <f t="array" ref="U180">IF(LEN($B180)=0,"",INDEX(table_options[Component Options],MATCH(1,(table_options[Sector]=$A180)*(table_options[Supply]=$C180)*(table_options[Component]=U$17)*(table_options[Default?]=TRUE),0)))</f>
        <v>Wastewater Collection</v>
      </c>
      <c r="V180" s="148">
        <f>IF(U180="None",0,INDEX('Default Values'!$B$72:$B$85,MATCH('Historical Mix'!U$17,'Default Values'!$A$72:$A$85,0)))</f>
        <v>0.97</v>
      </c>
      <c r="W180" s="149" cm="1">
        <f t="array" ref="W180">IF(OR(U180="None",D180=0),0,INDEX('Default EI Values'!$F$2:$F$951,_xlfn.IFNA(MATCH(1,('Default EI Values'!$A$2:$A$951=$A180)*('Default EI Values'!$B$2:$B$951=$B180)*('Default EI Values'!$C$2:$C$951=SUBSTITUTE($C180,"*",""))*('Default EI Values'!$D$2:$D$951=U$17)*('Default EI Values'!$E$2:$E$951=U180),0),MATCH(1,('Default EI Values'!$A$2:$A$951=$A180)*('Default EI Values'!$B$2:$B$951="Any")*('Default EI Values'!$C$2:$C$951=$C180)*('Default EI Values'!$D$2:$D$951=U$17)*('Default EI Values'!$E$2:$E$951=U180),0))))</f>
        <v>71.524294499999996</v>
      </c>
      <c r="X180" s="204"/>
      <c r="Y180" s="204"/>
      <c r="Z180" s="140" t="str" cm="1">
        <f t="array" ref="Z180">IF(LEN($B180)=0,"",INDEX(table_options[Component Options],MATCH(1,(table_options[Sector]=$A180)*(table_options[Supply]=$C180)*(table_options[Component]=Z$17)*(table_options[Default?]=TRUE),0)))</f>
        <v xml:space="preserve">Wastewater Secondary Treatment </v>
      </c>
      <c r="AA180" s="148">
        <f>IF(Z180="None",0,INDEX('Default Values'!$B$72:$B$85,MATCH('Historical Mix'!Z$17,'Default Values'!$A$72:$A$85,0)))</f>
        <v>0.97</v>
      </c>
      <c r="AB180" s="149" cm="1">
        <f t="array" ref="AB180">IF(OR(Z180="None",D180=0),0,INDEX('Default EI Values'!$F$2:$F$951,_xlfn.IFNA(MATCH(1,('Default EI Values'!$A$2:$A$951=$A180)*('Default EI Values'!$B$2:$B$951=$B180)*('Default EI Values'!$C$2:$C$951=SUBSTITUTE($C180,"*",""))*('Default EI Values'!$D$2:$D$951=Z$17)*('Default EI Values'!$E$2:$E$951=Z180),0),MATCH(1,('Default EI Values'!$A$2:$A$951=$A180)*('Default EI Values'!$B$2:$B$951="Any")*('Default EI Values'!$C$2:$C$951=$C180)*('Default EI Values'!$D$2:$D$951=Z$17)*('Default EI Values'!$E$2:$E$951=Z180),0))))</f>
        <v>654.12260742857143</v>
      </c>
      <c r="AC180" s="204"/>
      <c r="AD180" s="204"/>
    </row>
    <row r="181" spans="1:30" x14ac:dyDescent="0.25">
      <c r="A181" s="140" t="s">
        <v>10</v>
      </c>
      <c r="B181" s="140" t="s">
        <v>26</v>
      </c>
      <c r="C181" s="140" t="s">
        <v>89</v>
      </c>
      <c r="D181" s="147">
        <f t="shared" si="82"/>
        <v>0</v>
      </c>
      <c r="E181" s="140" t="str" cm="1">
        <f t="array" ref="E181">IF(LEN($B181)=0,"",INDEX(table_options[Component Options],MATCH(1,(table_options[Sector]=$A181)*(table_options[Supply]=$C181)*(table_options[Component]=E$17)*(table_options[Default?]=TRUE),0)))</f>
        <v>Groundwater pumping</v>
      </c>
      <c r="F181" s="148">
        <f>IF(E181="None",0,INDEX('Default Values'!$B$72:$B$85,MATCH('Historical Mix'!$C181,'Default Values'!$A$72:$A$85,0)))</f>
        <v>0.97</v>
      </c>
      <c r="G181" s="149" cm="1">
        <f t="array" ref="G181">IF(OR(E181="None",D181=0),0,_xlfn.IFNA(INDEX('Default EI Values'!$F$2:$F$951,_xlfn.IFNA(MATCH(1,('Default EI Values'!$A$2:$A$951=$A181)*('Default EI Values'!$B$2:$B$951=$B181)*('Default EI Values'!$C$2:$C$951=SUBSTITUTE($C181,"*",""))*('Default EI Values'!$D$2:$D$951=E$17)*('Default EI Values'!$E$2:$E$951=E181),0),MATCH(1,('Default EI Values'!$A$2:$A$951=$A181)*('Default EI Values'!$B$2:$B$951="Any")*('Default EI Values'!$C$2:$C$951=$C181)*('Default EI Values'!$D$2:$D$951=E$17)*('Default EI Values'!$E$2:$E$951=E181),0))),0))</f>
        <v>0</v>
      </c>
      <c r="H181" s="204"/>
      <c r="I181" s="204"/>
      <c r="J181" s="140" t="str" cm="1">
        <f t="array" ref="J181">IF(LEN($B181)=0,"",INDEX(table_options[Component Options],MATCH(1,(table_options[Sector]=$A181)*(table_options[Supply]=$C181)*(table_options[Component]=J$17)*(table_options[Default?]=TRUE),0)))</f>
        <v>Recycled Water (Potable) Treatment</v>
      </c>
      <c r="K181" s="148">
        <f>IF(J181="None",0,INDEX('Default Values'!$B$72:$B$85,MATCH('Historical Mix'!J$17,'Default Values'!$A$72:$A$85,0)))</f>
        <v>0.94</v>
      </c>
      <c r="L181" s="149" cm="1">
        <f t="array" ref="L181">IF(OR(J181="None",D181=0),0,INDEX('Default EI Values'!$F$2:$F$951,_xlfn.IFNA(MATCH(1,('Default EI Values'!$A$2:$A$951=$A181)*('Default EI Values'!$B$2:$B$951=$B181)*('Default EI Values'!$C$2:$C$951=SUBSTITUTE($C181,"*",""))*('Default EI Values'!$D$2:$D$951=J$17)*('Default EI Values'!$E$2:$E$951=J181),0),MATCH(1,('Default EI Values'!$A$2:$A$951=$A181)*('Default EI Values'!$B$2:$B$951="Any")*('Default EI Values'!$C$2:$C$951=$C181)*('Default EI Values'!$D$2:$D$951=J$17)*('Default EI Values'!$E$2:$E$951=J181),0))))</f>
        <v>0</v>
      </c>
      <c r="M181" s="204"/>
      <c r="N181" s="204"/>
      <c r="O181" s="140" t="str" cm="1">
        <f t="array" ref="O181">IF(LEN($B181)=0,"",INDEX(table_options[Component Options],MATCH(1,(table_options[Sector]=$A181)*(table_options[Supply]=$C181)*(table_options[Component]=O$17)*(table_options[Default?]=TRUE),0)))</f>
        <v>Urban Potable Distribution</v>
      </c>
      <c r="P181" s="140" t="str">
        <f>IF(OR(LEN($C181)=0,O181&lt;&gt;"Urban Potable Distribution"),"",INDEX('Default Values'!$B$56:$B$65,MATCH('Historical Mix'!$B181,'Default Values'!$A$56:$A$65,0)))</f>
        <v>Moderate</v>
      </c>
      <c r="Q181" s="148">
        <f>IF(P181="None",0,INDEX('Default Values'!$B$72:$B$85,MATCH('Historical Mix'!O$17,'Default Values'!$A$72:$A$85,0)))</f>
        <v>0.95</v>
      </c>
      <c r="R181" s="149" cm="1">
        <f t="array" ref="R181">IF(OR(O181="None",D181=0),0,INDEX('Default EI Values'!$F$2:$F$951,_xlfn.IFNA(MATCH(1,('Default EI Values'!$A$2:$A$951=$A181)*('Default EI Values'!$B$2:$B$951=$B181)*('Default EI Values'!$C$2:$C$951=SUBSTITUTE($C181,"*",""))*('Default EI Values'!$D$2:$D$951=O$17)*('Default EI Values'!$E$2:$E$951=O181),0),_xlfn.IFNA(MATCH(1,('Default EI Values'!$A$2:$A$951=$A181)*('Default EI Values'!$B$2:$B$951="Any")*('Default EI Values'!$C$2:$C$951=$C181)*('Default EI Values'!$D$2:$D$951=O$17)*('Default EI Values'!$E$2:$E$951=O181),0),MATCH(1,('Default EI Values'!$B$2:$B$951="Any")*('Default EI Values'!$C$2:$C$951=$C181)*('Default EI Values'!$D$2:$D$951=O$17)*('Default EI Values'!$E$2:$E$951=$O181&amp;" - "&amp;$P181),0)))))</f>
        <v>0</v>
      </c>
      <c r="S181" s="204"/>
      <c r="T181" s="204"/>
      <c r="U181" s="140" t="str" cm="1">
        <f t="array" ref="U181">IF(LEN($B181)=0,"",INDEX(table_options[Component Options],MATCH(1,(table_options[Sector]=$A181)*(table_options[Supply]=$C181)*(table_options[Component]=U$17)*(table_options[Default?]=TRUE),0)))</f>
        <v>Wastewater Collection</v>
      </c>
      <c r="V181" s="148">
        <f>IF(U181="None",0,INDEX('Default Values'!$B$72:$B$85,MATCH('Historical Mix'!U$17,'Default Values'!$A$72:$A$85,0)))</f>
        <v>0.97</v>
      </c>
      <c r="W181" s="149" cm="1">
        <f t="array" ref="W181">IF(OR(U181="None",D181=0),0,INDEX('Default EI Values'!$F$2:$F$951,_xlfn.IFNA(MATCH(1,('Default EI Values'!$A$2:$A$951=$A181)*('Default EI Values'!$B$2:$B$951=$B181)*('Default EI Values'!$C$2:$C$951=SUBSTITUTE($C181,"*",""))*('Default EI Values'!$D$2:$D$951=U$17)*('Default EI Values'!$E$2:$E$951=U181),0),MATCH(1,('Default EI Values'!$A$2:$A$951=$A181)*('Default EI Values'!$B$2:$B$951="Any")*('Default EI Values'!$C$2:$C$951=$C181)*('Default EI Values'!$D$2:$D$951=U$17)*('Default EI Values'!$E$2:$E$951=U181),0))))</f>
        <v>0</v>
      </c>
      <c r="X181" s="204"/>
      <c r="Y181" s="204"/>
      <c r="Z181" s="140" t="str" cm="1">
        <f t="array" ref="Z181">IF(LEN($B181)=0,"",INDEX(table_options[Component Options],MATCH(1,(table_options[Sector]=$A181)*(table_options[Supply]=$C181)*(table_options[Component]=Z$17)*(table_options[Default?]=TRUE),0)))</f>
        <v xml:space="preserve">Wastewater Secondary Treatment </v>
      </c>
      <c r="AA181" s="148">
        <f>IF(Z181="None",0,INDEX('Default Values'!$B$72:$B$85,MATCH('Historical Mix'!Z$17,'Default Values'!$A$72:$A$85,0)))</f>
        <v>0.97</v>
      </c>
      <c r="AB181" s="149" cm="1">
        <f t="array" ref="AB181">IF(OR(Z181="None",D181=0),0,INDEX('Default EI Values'!$F$2:$F$951,_xlfn.IFNA(MATCH(1,('Default EI Values'!$A$2:$A$951=$A181)*('Default EI Values'!$B$2:$B$951=$B181)*('Default EI Values'!$C$2:$C$951=SUBSTITUTE($C181,"*",""))*('Default EI Values'!$D$2:$D$951=Z$17)*('Default EI Values'!$E$2:$E$951=Z181),0),MATCH(1,('Default EI Values'!$A$2:$A$951=$A181)*('Default EI Values'!$B$2:$B$951="Any")*('Default EI Values'!$C$2:$C$951=$C181)*('Default EI Values'!$D$2:$D$951=Z$17)*('Default EI Values'!$E$2:$E$951=Z181),0))))</f>
        <v>0</v>
      </c>
      <c r="AC181" s="204"/>
      <c r="AD181" s="204"/>
    </row>
    <row r="182" spans="1:30" x14ac:dyDescent="0.25">
      <c r="A182" s="140" t="s">
        <v>10</v>
      </c>
      <c r="B182" s="140" t="s">
        <v>26</v>
      </c>
      <c r="C182" s="140" t="s">
        <v>36</v>
      </c>
      <c r="D182" s="147">
        <f t="shared" si="82"/>
        <v>0.70592719649323432</v>
      </c>
      <c r="E182" s="140" t="str" cm="1">
        <f t="array" ref="E182">IF(LEN($B182)=0,"",INDEX(table_options[Component Options],MATCH(1,(table_options[Sector]=$A182)*(table_options[Supply]=$C182)*(table_options[Component]=E$17)*(table_options[Default?]=TRUE),0)))</f>
        <v>Groundwater pumping</v>
      </c>
      <c r="F182" s="148">
        <f>IF(E182="None",0,INDEX('Default Values'!$B$72:$B$85,MATCH('Historical Mix'!$C182,'Default Values'!$A$72:$A$85,0)))</f>
        <v>0.59</v>
      </c>
      <c r="G182" s="149" cm="1">
        <f t="array" ref="G182">IF(OR(E182="None",D182=0),0,_xlfn.IFNA(INDEX('Default EI Values'!$F$2:$F$951,_xlfn.IFNA(MATCH(1,('Default EI Values'!$A$2:$A$951=$A182)*('Default EI Values'!$B$2:$B$951=$B182)*('Default EI Values'!$C$2:$C$951=SUBSTITUTE($C182,"*",""))*('Default EI Values'!$D$2:$D$951=E$17)*('Default EI Values'!$E$2:$E$951=E182),0),MATCH(1,('Default EI Values'!$A$2:$A$951=$A182)*('Default EI Values'!$B$2:$B$951="Any")*('Default EI Values'!$C$2:$C$951=$C182)*('Default EI Values'!$D$2:$D$951=E$17)*('Default EI Values'!$E$2:$E$951=E182),0))),0))</f>
        <v>400.94408266666665</v>
      </c>
      <c r="H182" s="204"/>
      <c r="I182" s="204"/>
      <c r="J182" s="140" t="str" cm="1">
        <f t="array" ref="J182">IF(LEN($B182)=0,"",INDEX(table_options[Component Options],MATCH(1,(table_options[Sector]=$A182)*(table_options[Supply]=$C182)*(table_options[Component]=J$17)*(table_options[Default?]=TRUE),0)))</f>
        <v>Conventional Drinking Water Treatment</v>
      </c>
      <c r="K182" s="148">
        <f>IF(J182="None",0,INDEX('Default Values'!$B$72:$B$85,MATCH('Historical Mix'!J$17,'Default Values'!$A$72:$A$85,0)))</f>
        <v>0.94</v>
      </c>
      <c r="L182" s="149" cm="1">
        <f t="array" ref="L182">IF(OR(J182="None",D182=0),0,INDEX('Default EI Values'!$F$2:$F$951,_xlfn.IFNA(MATCH(1,('Default EI Values'!$A$2:$A$951=$A182)*('Default EI Values'!$B$2:$B$951=$B182)*('Default EI Values'!$C$2:$C$951=SUBSTITUTE($C182,"*",""))*('Default EI Values'!$D$2:$D$951=J$17)*('Default EI Values'!$E$2:$E$951=J182),0),MATCH(1,('Default EI Values'!$A$2:$A$951=$A182)*('Default EI Values'!$B$2:$B$951="Any")*('Default EI Values'!$C$2:$C$951=$C182)*('Default EI Values'!$D$2:$D$951=J$17)*('Default EI Values'!$E$2:$E$951=J182),0))))</f>
        <v>205.30303721428572</v>
      </c>
      <c r="M182" s="204"/>
      <c r="N182" s="204"/>
      <c r="O182" s="140" t="str" cm="1">
        <f t="array" ref="O182">IF(LEN($B182)=0,"",INDEX(table_options[Component Options],MATCH(1,(table_options[Sector]=$A182)*(table_options[Supply]=$C182)*(table_options[Component]=O$17)*(table_options[Default?]=TRUE),0)))</f>
        <v>Urban Potable Distribution</v>
      </c>
      <c r="P182" s="140" t="str">
        <f>IF(OR(LEN($C182)=0,O182&lt;&gt;"Urban Potable Distribution"),"",INDEX('Default Values'!$B$56:$B$65,MATCH('Historical Mix'!$B182,'Default Values'!$A$56:$A$65,0)))</f>
        <v>Moderate</v>
      </c>
      <c r="Q182" s="148">
        <f>IF(P182="None",0,INDEX('Default Values'!$B$72:$B$85,MATCH('Historical Mix'!O$17,'Default Values'!$A$72:$A$85,0)))</f>
        <v>0.95</v>
      </c>
      <c r="R182" s="149" cm="1">
        <f t="array" ref="R182">IF(OR(O182="None",D182=0),0,INDEX('Default EI Values'!$F$2:$F$951,_xlfn.IFNA(MATCH(1,('Default EI Values'!$A$2:$A$951=$A182)*('Default EI Values'!$B$2:$B$951=$B182)*('Default EI Values'!$C$2:$C$951=SUBSTITUTE($C182,"*",""))*('Default EI Values'!$D$2:$D$951=O$17)*('Default EI Values'!$E$2:$E$951=O182),0),_xlfn.IFNA(MATCH(1,('Default EI Values'!$A$2:$A$951=$A182)*('Default EI Values'!$B$2:$B$951="Any")*('Default EI Values'!$C$2:$C$951=$C182)*('Default EI Values'!$D$2:$D$951=O$17)*('Default EI Values'!$E$2:$E$951=O182),0),MATCH(1,('Default EI Values'!$B$2:$B$951="Any")*('Default EI Values'!$C$2:$C$951=$C182)*('Default EI Values'!$D$2:$D$951=O$17)*('Default EI Values'!$E$2:$E$951=$O182&amp;" - "&amp;$P182),0)))))</f>
        <v>163</v>
      </c>
      <c r="S182" s="204"/>
      <c r="T182" s="204"/>
      <c r="U182" s="140" t="str" cm="1">
        <f t="array" ref="U182">IF(LEN($B182)=0,"",INDEX(table_options[Component Options],MATCH(1,(table_options[Sector]=$A182)*(table_options[Supply]=$C182)*(table_options[Component]=U$17)*(table_options[Default?]=TRUE),0)))</f>
        <v>Wastewater Collection</v>
      </c>
      <c r="V182" s="148">
        <f>IF(U182="None",0,INDEX('Default Values'!$B$72:$B$85,MATCH('Historical Mix'!U$17,'Default Values'!$A$72:$A$85,0)))</f>
        <v>0.97</v>
      </c>
      <c r="W182" s="149" cm="1">
        <f t="array" ref="W182">IF(OR(U182="None",D182=0),0,INDEX('Default EI Values'!$F$2:$F$951,_xlfn.IFNA(MATCH(1,('Default EI Values'!$A$2:$A$951=$A182)*('Default EI Values'!$B$2:$B$951=$B182)*('Default EI Values'!$C$2:$C$951=SUBSTITUTE($C182,"*",""))*('Default EI Values'!$D$2:$D$951=U$17)*('Default EI Values'!$E$2:$E$951=U182),0),MATCH(1,('Default EI Values'!$A$2:$A$951=$A182)*('Default EI Values'!$B$2:$B$951="Any")*('Default EI Values'!$C$2:$C$951=$C182)*('Default EI Values'!$D$2:$D$951=U$17)*('Default EI Values'!$E$2:$E$951=U182),0))))</f>
        <v>71.524294499999996</v>
      </c>
      <c r="X182" s="204"/>
      <c r="Y182" s="204"/>
      <c r="Z182" s="140" t="str" cm="1">
        <f t="array" ref="Z182">IF(LEN($B182)=0,"",INDEX(table_options[Component Options],MATCH(1,(table_options[Sector]=$A182)*(table_options[Supply]=$C182)*(table_options[Component]=Z$17)*(table_options[Default?]=TRUE),0)))</f>
        <v xml:space="preserve">Wastewater Secondary Treatment </v>
      </c>
      <c r="AA182" s="148">
        <f>IF(Z182="None",0,INDEX('Default Values'!$B$72:$B$85,MATCH('Historical Mix'!Z$17,'Default Values'!$A$72:$A$85,0)))</f>
        <v>0.97</v>
      </c>
      <c r="AB182" s="149" cm="1">
        <f t="array" ref="AB182">IF(OR(Z182="None",D182=0),0,INDEX('Default EI Values'!$F$2:$F$951,_xlfn.IFNA(MATCH(1,('Default EI Values'!$A$2:$A$951=$A182)*('Default EI Values'!$B$2:$B$951=$B182)*('Default EI Values'!$C$2:$C$951=SUBSTITUTE($C182,"*",""))*('Default EI Values'!$D$2:$D$951=Z$17)*('Default EI Values'!$E$2:$E$951=Z182),0),MATCH(1,('Default EI Values'!$A$2:$A$951=$A182)*('Default EI Values'!$B$2:$B$951="Any")*('Default EI Values'!$C$2:$C$951=$C182)*('Default EI Values'!$D$2:$D$951=Z$17)*('Default EI Values'!$E$2:$E$951=Z182),0))))</f>
        <v>654.12260742857143</v>
      </c>
      <c r="AC182" s="204"/>
      <c r="AD182" s="204"/>
    </row>
    <row r="183" spans="1:30" x14ac:dyDescent="0.25">
      <c r="A183" s="140" t="s">
        <v>10</v>
      </c>
      <c r="B183" s="140" t="s">
        <v>26</v>
      </c>
      <c r="C183" s="140" t="s">
        <v>189</v>
      </c>
      <c r="D183" s="147">
        <f t="shared" si="82"/>
        <v>0.15885267772060221</v>
      </c>
      <c r="E183" s="140" t="str" cm="1">
        <f t="array" ref="E183">IF(LEN($B183)=0,"",INDEX(table_options[Component Options],MATCH(1,(table_options[Sector]=$A183)*(table_options[Supply]=$C183)*(table_options[Component]=E$17)*(table_options[Default?]=TRUE),0)))</f>
        <v>Local Surface Water</v>
      </c>
      <c r="F183" s="148">
        <f>IF(E183="None",0,INDEX('Default Values'!$B$72:$B$85,MATCH('Historical Mix'!$C183,'Default Values'!$A$72:$A$85,0)))</f>
        <v>0.27</v>
      </c>
      <c r="G183" s="149" cm="1">
        <f t="array" ref="G183">IF(OR(E183="None",D183=0),0,_xlfn.IFNA(INDEX('Default EI Values'!$F$2:$F$951,_xlfn.IFNA(MATCH(1,('Default EI Values'!$A$2:$A$951=$A183)*('Default EI Values'!$B$2:$B$951=$B183)*('Default EI Values'!$C$2:$C$951=SUBSTITUTE($C183,"*",""))*('Default EI Values'!$D$2:$D$951=E$17)*('Default EI Values'!$E$2:$E$951=E183),0),MATCH(1,('Default EI Values'!$A$2:$A$951=$A183)*('Default EI Values'!$B$2:$B$951="Any")*('Default EI Values'!$C$2:$C$951=$C183)*('Default EI Values'!$D$2:$D$951=E$17)*('Default EI Values'!$E$2:$E$951=E183),0))),0))</f>
        <v>88.91037350000002</v>
      </c>
      <c r="H183" s="204"/>
      <c r="I183" s="204"/>
      <c r="J183" s="140" t="str" cm="1">
        <f t="array" ref="J183">IF(LEN($B183)=0,"",INDEX(table_options[Component Options],MATCH(1,(table_options[Sector]=$A183)*(table_options[Supply]=$C183)*(table_options[Component]=J$17)*(table_options[Default?]=TRUE),0)))</f>
        <v>Conventional Drinking Water Treatment</v>
      </c>
      <c r="K183" s="148">
        <f>IF(J183="None",0,INDEX('Default Values'!$B$72:$B$85,MATCH('Historical Mix'!J$17,'Default Values'!$A$72:$A$85,0)))</f>
        <v>0.94</v>
      </c>
      <c r="L183" s="149" cm="1">
        <f t="array" ref="L183">IF(OR(J183="None",D183=0),0,INDEX('Default EI Values'!$F$2:$F$951,_xlfn.IFNA(MATCH(1,('Default EI Values'!$A$2:$A$951=$A183)*('Default EI Values'!$B$2:$B$951=$B183)*('Default EI Values'!$C$2:$C$951=SUBSTITUTE($C183,"*",""))*('Default EI Values'!$D$2:$D$951=J$17)*('Default EI Values'!$E$2:$E$951=J183),0),MATCH(1,('Default EI Values'!$A$2:$A$951=$A183)*('Default EI Values'!$B$2:$B$951="Any")*('Default EI Values'!$C$2:$C$951=$C183)*('Default EI Values'!$D$2:$D$951=J$17)*('Default EI Values'!$E$2:$E$951=J183),0))))</f>
        <v>205.30303721428572</v>
      </c>
      <c r="M183" s="204"/>
      <c r="N183" s="204"/>
      <c r="O183" s="140" t="str" cm="1">
        <f t="array" ref="O183">IF(LEN($B183)=0,"",INDEX(table_options[Component Options],MATCH(1,(table_options[Sector]=$A183)*(table_options[Supply]=$C183)*(table_options[Component]=O$17)*(table_options[Default?]=TRUE),0)))</f>
        <v>Urban Potable Distribution</v>
      </c>
      <c r="P183" s="140" t="str">
        <f>IF(OR(LEN($C183)=0,O183&lt;&gt;"Urban Potable Distribution"),"",INDEX('Default Values'!$B$56:$B$65,MATCH('Historical Mix'!$B183,'Default Values'!$A$56:$A$65,0)))</f>
        <v>Moderate</v>
      </c>
      <c r="Q183" s="148">
        <f>IF(P183="None",0,INDEX('Default Values'!$B$72:$B$85,MATCH('Historical Mix'!O$17,'Default Values'!$A$72:$A$85,0)))</f>
        <v>0.95</v>
      </c>
      <c r="R183" s="149" cm="1">
        <f t="array" ref="R183">IF(OR(O183="None",D183=0),0,INDEX('Default EI Values'!$F$2:$F$951,_xlfn.IFNA(MATCH(1,('Default EI Values'!$A$2:$A$951=$A183)*('Default EI Values'!$B$2:$B$951=$B183)*('Default EI Values'!$C$2:$C$951=SUBSTITUTE($C183,"*",""))*('Default EI Values'!$D$2:$D$951=O$17)*('Default EI Values'!$E$2:$E$951=O183),0),_xlfn.IFNA(MATCH(1,('Default EI Values'!$A$2:$A$951=$A183)*('Default EI Values'!$B$2:$B$951="Any")*('Default EI Values'!$C$2:$C$951=$C183)*('Default EI Values'!$D$2:$D$951=O$17)*('Default EI Values'!$E$2:$E$951=O183),0),MATCH(1,('Default EI Values'!$B$2:$B$951="Any")*('Default EI Values'!$C$2:$C$951=$C183)*('Default EI Values'!$D$2:$D$951=O$17)*('Default EI Values'!$E$2:$E$951=$O183&amp;" - "&amp;$P183),0)))))</f>
        <v>163</v>
      </c>
      <c r="S183" s="204"/>
      <c r="T183" s="204"/>
      <c r="U183" s="140" t="str" cm="1">
        <f t="array" ref="U183">IF(LEN($B183)=0,"",INDEX(table_options[Component Options],MATCH(1,(table_options[Sector]=$A183)*(table_options[Supply]=$C183)*(table_options[Component]=U$17)*(table_options[Default?]=TRUE),0)))</f>
        <v>Wastewater Collection</v>
      </c>
      <c r="V183" s="148">
        <f>IF(U183="None",0,INDEX('Default Values'!$B$72:$B$85,MATCH('Historical Mix'!U$17,'Default Values'!$A$72:$A$85,0)))</f>
        <v>0.97</v>
      </c>
      <c r="W183" s="149" cm="1">
        <f t="array" ref="W183">IF(OR(U183="None",D183=0),0,INDEX('Default EI Values'!$F$2:$F$951,_xlfn.IFNA(MATCH(1,('Default EI Values'!$A$2:$A$951=$A183)*('Default EI Values'!$B$2:$B$951=$B183)*('Default EI Values'!$C$2:$C$951=SUBSTITUTE($C183,"*",""))*('Default EI Values'!$D$2:$D$951=U$17)*('Default EI Values'!$E$2:$E$951=U183),0),MATCH(1,('Default EI Values'!$A$2:$A$951=$A183)*('Default EI Values'!$B$2:$B$951="Any")*('Default EI Values'!$C$2:$C$951=$C183)*('Default EI Values'!$D$2:$D$951=U$17)*('Default EI Values'!$E$2:$E$951=U183),0))))</f>
        <v>71.524294499999996</v>
      </c>
      <c r="X183" s="204"/>
      <c r="Y183" s="204"/>
      <c r="Z183" s="140" t="str" cm="1">
        <f t="array" ref="Z183">IF(LEN($B183)=0,"",INDEX(table_options[Component Options],MATCH(1,(table_options[Sector]=$A183)*(table_options[Supply]=$C183)*(table_options[Component]=Z$17)*(table_options[Default?]=TRUE),0)))</f>
        <v xml:space="preserve">Wastewater Secondary Treatment </v>
      </c>
      <c r="AA183" s="148">
        <f>IF(Z183="None",0,INDEX('Default Values'!$B$72:$B$85,MATCH('Historical Mix'!Z$17,'Default Values'!$A$72:$A$85,0)))</f>
        <v>0.97</v>
      </c>
      <c r="AB183" s="149" cm="1">
        <f t="array" ref="AB183">IF(OR(Z183="None",D183=0),0,INDEX('Default EI Values'!$F$2:$F$951,_xlfn.IFNA(MATCH(1,('Default EI Values'!$A$2:$A$951=$A183)*('Default EI Values'!$B$2:$B$951=$B183)*('Default EI Values'!$C$2:$C$951=SUBSTITUTE($C183,"*",""))*('Default EI Values'!$D$2:$D$951=Z$17)*('Default EI Values'!$E$2:$E$951=Z183),0),MATCH(1,('Default EI Values'!$A$2:$A$951=$A183)*('Default EI Values'!$B$2:$B$951="Any")*('Default EI Values'!$C$2:$C$951=$C183)*('Default EI Values'!$D$2:$D$951=Z$17)*('Default EI Values'!$E$2:$E$951=Z183),0))))</f>
        <v>654.12260742857143</v>
      </c>
      <c r="AC183" s="204"/>
      <c r="AD183" s="204"/>
    </row>
    <row r="184" spans="1:30" x14ac:dyDescent="0.25">
      <c r="A184" s="140" t="s">
        <v>10</v>
      </c>
      <c r="B184" s="140" t="s">
        <v>26</v>
      </c>
      <c r="C184" s="140" t="s">
        <v>188</v>
      </c>
      <c r="D184" s="147">
        <f t="shared" si="82"/>
        <v>0</v>
      </c>
      <c r="E184" s="140" t="str" cm="1">
        <f t="array" ref="E184">IF(LEN($B184)=0,"",INDEX(table_options[Component Options],MATCH(1,(table_options[Sector]=$A184)*(table_options[Supply]=$C184)*(table_options[Component]=E$17)*(table_options[Default?]=TRUE),0)))</f>
        <v>Local Imported Deliveries</v>
      </c>
      <c r="F184" s="148">
        <f>IF(E184="None",0,INDEX('Default Values'!$B$72:$B$85,MATCH('Historical Mix'!$C184,'Default Values'!$A$72:$A$85,0)))</f>
        <v>0.27</v>
      </c>
      <c r="G184" s="149" cm="1">
        <f t="array" ref="G184">IF(OR(E184="None",D184=0),0,_xlfn.IFNA(INDEX('Default EI Values'!$F$2:$F$951,_xlfn.IFNA(MATCH(1,('Default EI Values'!$A$2:$A$951=$A184)*('Default EI Values'!$B$2:$B$951=$B184)*('Default EI Values'!$C$2:$C$951=SUBSTITUTE($C184,"*",""))*('Default EI Values'!$D$2:$D$951=E$17)*('Default EI Values'!$E$2:$E$951=E184),0),MATCH(1,('Default EI Values'!$A$2:$A$951=$A184)*('Default EI Values'!$B$2:$B$951="Any")*('Default EI Values'!$C$2:$C$951=$C184)*('Default EI Values'!$D$2:$D$951=E$17)*('Default EI Values'!$E$2:$E$951=E184),0))),0))</f>
        <v>0</v>
      </c>
      <c r="H184" s="204"/>
      <c r="I184" s="204"/>
      <c r="J184" s="140" t="str" cm="1">
        <f t="array" ref="J184">IF(LEN($B184)=0,"",INDEX(table_options[Component Options],MATCH(1,(table_options[Sector]=$A184)*(table_options[Supply]=$C184)*(table_options[Component]=J$17)*(table_options[Default?]=TRUE),0)))</f>
        <v>Conventional Drinking Water Treatment</v>
      </c>
      <c r="K184" s="148">
        <f>IF(J184="None",0,INDEX('Default Values'!$B$72:$B$85,MATCH('Historical Mix'!J$17,'Default Values'!$A$72:$A$85,0)))</f>
        <v>0.94</v>
      </c>
      <c r="L184" s="149" cm="1">
        <f t="array" ref="L184">IF(OR(J184="None",D184=0),0,INDEX('Default EI Values'!$F$2:$F$951,_xlfn.IFNA(MATCH(1,('Default EI Values'!$A$2:$A$951=$A184)*('Default EI Values'!$B$2:$B$951=$B184)*('Default EI Values'!$C$2:$C$951=SUBSTITUTE($C184,"*",""))*('Default EI Values'!$D$2:$D$951=J$17)*('Default EI Values'!$E$2:$E$951=J184),0),MATCH(1,('Default EI Values'!$A$2:$A$951=$A184)*('Default EI Values'!$B$2:$B$951="Any")*('Default EI Values'!$C$2:$C$951=$C184)*('Default EI Values'!$D$2:$D$951=J$17)*('Default EI Values'!$E$2:$E$951=J184),0))))</f>
        <v>0</v>
      </c>
      <c r="M184" s="204"/>
      <c r="N184" s="204"/>
      <c r="O184" s="140" t="str" cm="1">
        <f t="array" ref="O184">IF(LEN($B184)=0,"",INDEX(table_options[Component Options],MATCH(1,(table_options[Sector]=$A184)*(table_options[Supply]=$C184)*(table_options[Component]=O$17)*(table_options[Default?]=TRUE),0)))</f>
        <v>Urban Potable Distribution</v>
      </c>
      <c r="P184" s="140" t="str">
        <f>IF(OR(LEN($C184)=0,O184&lt;&gt;"Urban Potable Distribution"),"",INDEX('Default Values'!$B$56:$B$65,MATCH('Historical Mix'!$B184,'Default Values'!$A$56:$A$65,0)))</f>
        <v>Moderate</v>
      </c>
      <c r="Q184" s="148">
        <f>IF(P184="None",0,INDEX('Default Values'!$B$72:$B$85,MATCH('Historical Mix'!O$17,'Default Values'!$A$72:$A$85,0)))</f>
        <v>0.95</v>
      </c>
      <c r="R184" s="149" cm="1">
        <f t="array" ref="R184">IF(OR(O184="None",D184=0),0,INDEX('Default EI Values'!$F$2:$F$951,_xlfn.IFNA(MATCH(1,('Default EI Values'!$A$2:$A$951=$A184)*('Default EI Values'!$B$2:$B$951=$B184)*('Default EI Values'!$C$2:$C$951=SUBSTITUTE($C184,"*",""))*('Default EI Values'!$D$2:$D$951=O$17)*('Default EI Values'!$E$2:$E$951=O184),0),_xlfn.IFNA(MATCH(1,('Default EI Values'!$A$2:$A$951=$A184)*('Default EI Values'!$B$2:$B$951="Any")*('Default EI Values'!$C$2:$C$951=$C184)*('Default EI Values'!$D$2:$D$951=O$17)*('Default EI Values'!$E$2:$E$951=O184),0),MATCH(1,('Default EI Values'!$B$2:$B$951="Any")*('Default EI Values'!$C$2:$C$951=$C184)*('Default EI Values'!$D$2:$D$951=O$17)*('Default EI Values'!$E$2:$E$951=$O184&amp;" - "&amp;$P184),0)))))</f>
        <v>0</v>
      </c>
      <c r="S184" s="204"/>
      <c r="T184" s="204"/>
      <c r="U184" s="140" t="str" cm="1">
        <f t="array" ref="U184">IF(LEN($B184)=0,"",INDEX(table_options[Component Options],MATCH(1,(table_options[Sector]=$A184)*(table_options[Supply]=$C184)*(table_options[Component]=U$17)*(table_options[Default?]=TRUE),0)))</f>
        <v>Wastewater Collection</v>
      </c>
      <c r="V184" s="148">
        <f>IF(U184="None",0,INDEX('Default Values'!$B$72:$B$85,MATCH('Historical Mix'!U$17,'Default Values'!$A$72:$A$85,0)))</f>
        <v>0.97</v>
      </c>
      <c r="W184" s="149" cm="1">
        <f t="array" ref="W184">IF(OR(U184="None",D184=0),0,INDEX('Default EI Values'!$F$2:$F$951,_xlfn.IFNA(MATCH(1,('Default EI Values'!$A$2:$A$951=$A184)*('Default EI Values'!$B$2:$B$951=$B184)*('Default EI Values'!$C$2:$C$951=SUBSTITUTE($C184,"*",""))*('Default EI Values'!$D$2:$D$951=U$17)*('Default EI Values'!$E$2:$E$951=U184),0),MATCH(1,('Default EI Values'!$A$2:$A$951=$A184)*('Default EI Values'!$B$2:$B$951="Any")*('Default EI Values'!$C$2:$C$951=$C184)*('Default EI Values'!$D$2:$D$951=U$17)*('Default EI Values'!$E$2:$E$951=U184),0))))</f>
        <v>0</v>
      </c>
      <c r="X184" s="204"/>
      <c r="Y184" s="204"/>
      <c r="Z184" s="140" t="str" cm="1">
        <f t="array" ref="Z184">IF(LEN($B184)=0,"",INDEX(table_options[Component Options],MATCH(1,(table_options[Sector]=$A184)*(table_options[Supply]=$C184)*(table_options[Component]=Z$17)*(table_options[Default?]=TRUE),0)))</f>
        <v xml:space="preserve">Wastewater Secondary Treatment </v>
      </c>
      <c r="AA184" s="148">
        <f>IF(Z184="None",0,INDEX('Default Values'!$B$72:$B$85,MATCH('Historical Mix'!Z$17,'Default Values'!$A$72:$A$85,0)))</f>
        <v>0.97</v>
      </c>
      <c r="AB184" s="149" cm="1">
        <f t="array" ref="AB184">IF(OR(Z184="None",D184=0),0,INDEX('Default EI Values'!$F$2:$F$951,_xlfn.IFNA(MATCH(1,('Default EI Values'!$A$2:$A$951=$A184)*('Default EI Values'!$B$2:$B$951=$B184)*('Default EI Values'!$C$2:$C$951=SUBSTITUTE($C184,"*",""))*('Default EI Values'!$D$2:$D$951=Z$17)*('Default EI Values'!$E$2:$E$951=Z184),0),MATCH(1,('Default EI Values'!$A$2:$A$951=$A184)*('Default EI Values'!$B$2:$B$951="Any")*('Default EI Values'!$C$2:$C$951=$C184)*('Default EI Values'!$D$2:$D$951=Z$17)*('Default EI Values'!$E$2:$E$951=Z184),0))))</f>
        <v>0</v>
      </c>
      <c r="AC184" s="204"/>
      <c r="AD184" s="204"/>
    </row>
    <row r="185" spans="1:30" x14ac:dyDescent="0.25">
      <c r="A185" s="140" t="s">
        <v>10</v>
      </c>
      <c r="B185" s="140" t="s">
        <v>26</v>
      </c>
      <c r="C185" s="140" t="s">
        <v>19</v>
      </c>
      <c r="D185" s="147">
        <f t="shared" si="82"/>
        <v>0</v>
      </c>
      <c r="E185" s="140" t="str" cm="1">
        <f t="array" ref="E185">IF(LEN($B185)=0,"",INDEX(table_options[Component Options],MATCH(1,(table_options[Sector]=$A185)*(table_options[Supply]=$C185)*(table_options[Component]=E$17)*(table_options[Default?]=TRUE),0)))</f>
        <v>Colorado River Conveyance</v>
      </c>
      <c r="F185" s="148">
        <f>IF(E185="None",0,INDEX('Default Values'!$B$72:$B$85,MATCH('Historical Mix'!$C185,'Default Values'!$A$72:$A$85,0)))</f>
        <v>0</v>
      </c>
      <c r="G185" s="149" cm="1">
        <f t="array" ref="G185">IF(OR(E185="None",D185=0),0,_xlfn.IFNA(INDEX('Default EI Values'!$F$2:$F$951,_xlfn.IFNA(MATCH(1,('Default EI Values'!$A$2:$A$951=$A185)*('Default EI Values'!$B$2:$B$951=$B185)*('Default EI Values'!$C$2:$C$951=SUBSTITUTE($C185,"*",""))*('Default EI Values'!$D$2:$D$951=E$17)*('Default EI Values'!$E$2:$E$951=E185),0),MATCH(1,('Default EI Values'!$A$2:$A$951=$A185)*('Default EI Values'!$B$2:$B$951="Any")*('Default EI Values'!$C$2:$C$951=$C185)*('Default EI Values'!$D$2:$D$951=E$17)*('Default EI Values'!$E$2:$E$951=E185),0))),0))</f>
        <v>0</v>
      </c>
      <c r="H185" s="204"/>
      <c r="I185" s="204"/>
      <c r="J185" s="140" t="str" cm="1">
        <f t="array" ref="J185">IF(LEN($B185)=0,"",INDEX(table_options[Component Options],MATCH(1,(table_options[Sector]=$A185)*(table_options[Supply]=$C185)*(table_options[Component]=J$17)*(table_options[Default?]=TRUE),0)))</f>
        <v>Conventional Drinking Water Treatment</v>
      </c>
      <c r="K185" s="148">
        <f>IF(J185="None",0,INDEX('Default Values'!$B$72:$B$85,MATCH('Historical Mix'!J$17,'Default Values'!$A$72:$A$85,0)))</f>
        <v>0.94</v>
      </c>
      <c r="L185" s="149" cm="1">
        <f t="array" ref="L185">IF(OR(J185="None",D185=0),0,INDEX('Default EI Values'!$F$2:$F$951,_xlfn.IFNA(MATCH(1,('Default EI Values'!$A$2:$A$951=$A185)*('Default EI Values'!$B$2:$B$951=$B185)*('Default EI Values'!$C$2:$C$951=SUBSTITUTE($C185,"*",""))*('Default EI Values'!$D$2:$D$951=J$17)*('Default EI Values'!$E$2:$E$951=J185),0),MATCH(1,('Default EI Values'!$A$2:$A$951=$A185)*('Default EI Values'!$B$2:$B$951="Any")*('Default EI Values'!$C$2:$C$951=$C185)*('Default EI Values'!$D$2:$D$951=J$17)*('Default EI Values'!$E$2:$E$951=J185),0))))</f>
        <v>0</v>
      </c>
      <c r="M185" s="204"/>
      <c r="N185" s="204"/>
      <c r="O185" s="140" t="str" cm="1">
        <f t="array" ref="O185">IF(LEN($B185)=0,"",INDEX(table_options[Component Options],MATCH(1,(table_options[Sector]=$A185)*(table_options[Supply]=$C185)*(table_options[Component]=O$17)*(table_options[Default?]=TRUE),0)))</f>
        <v>Urban Potable Distribution</v>
      </c>
      <c r="P185" s="140" t="str">
        <f>IF(OR(LEN($C185)=0,O185&lt;&gt;"Urban Potable Distribution"),"",INDEX('Default Values'!$B$56:$B$65,MATCH('Historical Mix'!$B185,'Default Values'!$A$56:$A$65,0)))</f>
        <v>Moderate</v>
      </c>
      <c r="Q185" s="148">
        <f>IF(P185="None",0,INDEX('Default Values'!$B$72:$B$85,MATCH('Historical Mix'!O$17,'Default Values'!$A$72:$A$85,0)))</f>
        <v>0.95</v>
      </c>
      <c r="R185" s="149" cm="1">
        <f t="array" ref="R185">IF(OR(O185="None",D185=0),0,INDEX('Default EI Values'!$F$2:$F$951,_xlfn.IFNA(MATCH(1,('Default EI Values'!$A$2:$A$951=$A185)*('Default EI Values'!$B$2:$B$951=$B185)*('Default EI Values'!$C$2:$C$951=SUBSTITUTE($C185,"*",""))*('Default EI Values'!$D$2:$D$951=O$17)*('Default EI Values'!$E$2:$E$951=O185),0),_xlfn.IFNA(MATCH(1,('Default EI Values'!$A$2:$A$951=$A185)*('Default EI Values'!$B$2:$B$951="Any")*('Default EI Values'!$C$2:$C$951=$C185)*('Default EI Values'!$D$2:$D$951=O$17)*('Default EI Values'!$E$2:$E$951=O185),0),MATCH(1,('Default EI Values'!$B$2:$B$951="Any")*('Default EI Values'!$C$2:$C$951=$C185)*('Default EI Values'!$D$2:$D$951=O$17)*('Default EI Values'!$E$2:$E$951=$O185&amp;" - "&amp;$P185),0)))))</f>
        <v>0</v>
      </c>
      <c r="S185" s="204"/>
      <c r="T185" s="204"/>
      <c r="U185" s="140" t="str" cm="1">
        <f t="array" ref="U185">IF(LEN($B185)=0,"",INDEX(table_options[Component Options],MATCH(1,(table_options[Sector]=$A185)*(table_options[Supply]=$C185)*(table_options[Component]=U$17)*(table_options[Default?]=TRUE),0)))</f>
        <v>Wastewater Collection</v>
      </c>
      <c r="V185" s="148">
        <f>IF(U185="None",0,INDEX('Default Values'!$B$72:$B$85,MATCH('Historical Mix'!U$17,'Default Values'!$A$72:$A$85,0)))</f>
        <v>0.97</v>
      </c>
      <c r="W185" s="149" cm="1">
        <f t="array" ref="W185">IF(OR(U185="None",D185=0),0,INDEX('Default EI Values'!$F$2:$F$951,_xlfn.IFNA(MATCH(1,('Default EI Values'!$A$2:$A$951=$A185)*('Default EI Values'!$B$2:$B$951=$B185)*('Default EI Values'!$C$2:$C$951=SUBSTITUTE($C185,"*",""))*('Default EI Values'!$D$2:$D$951=U$17)*('Default EI Values'!$E$2:$E$951=U185),0),MATCH(1,('Default EI Values'!$A$2:$A$951=$A185)*('Default EI Values'!$B$2:$B$951="Any")*('Default EI Values'!$C$2:$C$951=$C185)*('Default EI Values'!$D$2:$D$951=U$17)*('Default EI Values'!$E$2:$E$951=U185),0))))</f>
        <v>0</v>
      </c>
      <c r="X185" s="204"/>
      <c r="Y185" s="204"/>
      <c r="Z185" s="140" t="str" cm="1">
        <f t="array" ref="Z185">IF(LEN($B185)=0,"",INDEX(table_options[Component Options],MATCH(1,(table_options[Sector]=$A185)*(table_options[Supply]=$C185)*(table_options[Component]=Z$17)*(table_options[Default?]=TRUE),0)))</f>
        <v xml:space="preserve">Wastewater Secondary Treatment </v>
      </c>
      <c r="AA185" s="148">
        <f>IF(Z185="None",0,INDEX('Default Values'!$B$72:$B$85,MATCH('Historical Mix'!Z$17,'Default Values'!$A$72:$A$85,0)))</f>
        <v>0.97</v>
      </c>
      <c r="AB185" s="149" cm="1">
        <f t="array" ref="AB185">IF(OR(Z185="None",D185=0),0,INDEX('Default EI Values'!$F$2:$F$951,_xlfn.IFNA(MATCH(1,('Default EI Values'!$A$2:$A$951=$A185)*('Default EI Values'!$B$2:$B$951=$B185)*('Default EI Values'!$C$2:$C$951=SUBSTITUTE($C185,"*",""))*('Default EI Values'!$D$2:$D$951=Z$17)*('Default EI Values'!$E$2:$E$951=Z185),0),MATCH(1,('Default EI Values'!$A$2:$A$951=$A185)*('Default EI Values'!$B$2:$B$951="Any")*('Default EI Values'!$C$2:$C$951=$C185)*('Default EI Values'!$D$2:$D$951=Z$17)*('Default EI Values'!$E$2:$E$951=Z185),0))))</f>
        <v>0</v>
      </c>
      <c r="AC185" s="204"/>
      <c r="AD185" s="204"/>
    </row>
    <row r="186" spans="1:30" x14ac:dyDescent="0.25">
      <c r="A186" s="140" t="s">
        <v>10</v>
      </c>
      <c r="B186" s="140" t="s">
        <v>26</v>
      </c>
      <c r="C186" s="140" t="s">
        <v>191</v>
      </c>
      <c r="D186" s="147">
        <f t="shared" si="82"/>
        <v>0</v>
      </c>
      <c r="E186" s="140" t="str" cm="1">
        <f t="array" ref="E186">IF(LEN($B186)=0,"",INDEX(table_options[Component Options],MATCH(1,(table_options[Sector]=$A186)*(table_options[Supply]=$C186)*(table_options[Component]=E$17)*(table_options[Default?]=TRUE),0)))</f>
        <v>Central Valley Project Conveyance</v>
      </c>
      <c r="F186" s="148">
        <f>IF(E186="None",0,INDEX('Default Values'!$B$72:$B$85,MATCH('Historical Mix'!$C186,'Default Values'!$A$72:$A$85,0)))</f>
        <v>0</v>
      </c>
      <c r="G186" s="149" cm="1">
        <f t="array" ref="G186">IF(OR(E186="None",D186=0),0,_xlfn.IFNA(INDEX('Default EI Values'!$F$2:$F$951,_xlfn.IFNA(MATCH(1,('Default EI Values'!$A$2:$A$951=$A186)*('Default EI Values'!$B$2:$B$951=$B186)*('Default EI Values'!$C$2:$C$951=SUBSTITUTE($C186,"*",""))*('Default EI Values'!$D$2:$D$951=E$17)*('Default EI Values'!$E$2:$E$951=E186),0),MATCH(1,('Default EI Values'!$A$2:$A$951=$A186)*('Default EI Values'!$B$2:$B$951="Any")*('Default EI Values'!$C$2:$C$951=$C186)*('Default EI Values'!$D$2:$D$951=E$17)*('Default EI Values'!$E$2:$E$951=E186),0))),0))</f>
        <v>0</v>
      </c>
      <c r="H186" s="204"/>
      <c r="I186" s="204"/>
      <c r="J186" s="140" t="str" cm="1">
        <f t="array" ref="J186">IF(LEN($B186)=0,"",INDEX(table_options[Component Options],MATCH(1,(table_options[Sector]=$A186)*(table_options[Supply]=$C186)*(table_options[Component]=J$17)*(table_options[Default?]=TRUE),0)))</f>
        <v>Conventional Drinking Water Treatment</v>
      </c>
      <c r="K186" s="148">
        <f>IF(J186="None",0,INDEX('Default Values'!$B$72:$B$85,MATCH('Historical Mix'!J$17,'Default Values'!$A$72:$A$85,0)))</f>
        <v>0.94</v>
      </c>
      <c r="L186" s="149" cm="1">
        <f t="array" ref="L186">IF(OR(J186="None",D186=0),0,INDEX('Default EI Values'!$F$2:$F$951,_xlfn.IFNA(MATCH(1,('Default EI Values'!$A$2:$A$951=$A186)*('Default EI Values'!$B$2:$B$951=$B186)*('Default EI Values'!$C$2:$C$951=SUBSTITUTE($C186,"*",""))*('Default EI Values'!$D$2:$D$951=J$17)*('Default EI Values'!$E$2:$E$951=J186),0),MATCH(1,('Default EI Values'!$A$2:$A$951=$A186)*('Default EI Values'!$B$2:$B$951="Any")*('Default EI Values'!$C$2:$C$951=$C186)*('Default EI Values'!$D$2:$D$951=J$17)*('Default EI Values'!$E$2:$E$951=J186),0))))</f>
        <v>0</v>
      </c>
      <c r="M186" s="204"/>
      <c r="N186" s="204"/>
      <c r="O186" s="140" t="str" cm="1">
        <f t="array" ref="O186">IF(LEN($B186)=0,"",INDEX(table_options[Component Options],MATCH(1,(table_options[Sector]=$A186)*(table_options[Supply]=$C186)*(table_options[Component]=O$17)*(table_options[Default?]=TRUE),0)))</f>
        <v>Urban Potable Distribution</v>
      </c>
      <c r="P186" s="140" t="str">
        <f>IF(OR(LEN($C186)=0,O186&lt;&gt;"Urban Potable Distribution"),"",INDEX('Default Values'!$B$56:$B$65,MATCH('Historical Mix'!$B186,'Default Values'!$A$56:$A$65,0)))</f>
        <v>Moderate</v>
      </c>
      <c r="Q186" s="148">
        <f>IF(P186="None",0,INDEX('Default Values'!$B$72:$B$85,MATCH('Historical Mix'!O$17,'Default Values'!$A$72:$A$85,0)))</f>
        <v>0.95</v>
      </c>
      <c r="R186" s="149" cm="1">
        <f t="array" ref="R186">IF(OR(O186="None",D186=0),0,INDEX('Default EI Values'!$F$2:$F$951,_xlfn.IFNA(MATCH(1,('Default EI Values'!$A$2:$A$951=$A186)*('Default EI Values'!$B$2:$B$951=$B186)*('Default EI Values'!$C$2:$C$951=SUBSTITUTE($C186,"*",""))*('Default EI Values'!$D$2:$D$951=O$17)*('Default EI Values'!$E$2:$E$951=O186),0),_xlfn.IFNA(MATCH(1,('Default EI Values'!$A$2:$A$951=$A186)*('Default EI Values'!$B$2:$B$951="Any")*('Default EI Values'!$C$2:$C$951=$C186)*('Default EI Values'!$D$2:$D$951=O$17)*('Default EI Values'!$E$2:$E$951=O186),0),MATCH(1,('Default EI Values'!$B$2:$B$951="Any")*('Default EI Values'!$C$2:$C$951=$C186)*('Default EI Values'!$D$2:$D$951=O$17)*('Default EI Values'!$E$2:$E$951=$O186&amp;" - "&amp;$P186),0)))))</f>
        <v>0</v>
      </c>
      <c r="S186" s="204"/>
      <c r="T186" s="204"/>
      <c r="U186" s="140" t="str" cm="1">
        <f t="array" ref="U186">IF(LEN($B186)=0,"",INDEX(table_options[Component Options],MATCH(1,(table_options[Sector]=$A186)*(table_options[Supply]=$C186)*(table_options[Component]=U$17)*(table_options[Default?]=TRUE),0)))</f>
        <v>Wastewater Collection</v>
      </c>
      <c r="V186" s="148">
        <f>IF(U186="None",0,INDEX('Default Values'!$B$72:$B$85,MATCH('Historical Mix'!U$17,'Default Values'!$A$72:$A$85,0)))</f>
        <v>0.97</v>
      </c>
      <c r="W186" s="149" cm="1">
        <f t="array" ref="W186">IF(OR(U186="None",D186=0),0,INDEX('Default EI Values'!$F$2:$F$951,_xlfn.IFNA(MATCH(1,('Default EI Values'!$A$2:$A$951=$A186)*('Default EI Values'!$B$2:$B$951=$B186)*('Default EI Values'!$C$2:$C$951=SUBSTITUTE($C186,"*",""))*('Default EI Values'!$D$2:$D$951=U$17)*('Default EI Values'!$E$2:$E$951=U186),0),MATCH(1,('Default EI Values'!$A$2:$A$951=$A186)*('Default EI Values'!$B$2:$B$951="Any")*('Default EI Values'!$C$2:$C$951=$C186)*('Default EI Values'!$D$2:$D$951=U$17)*('Default EI Values'!$E$2:$E$951=U186),0))))</f>
        <v>0</v>
      </c>
      <c r="X186" s="204"/>
      <c r="Y186" s="204"/>
      <c r="Z186" s="140" t="str" cm="1">
        <f t="array" ref="Z186">IF(LEN($B186)=0,"",INDEX(table_options[Component Options],MATCH(1,(table_options[Sector]=$A186)*(table_options[Supply]=$C186)*(table_options[Component]=Z$17)*(table_options[Default?]=TRUE),0)))</f>
        <v xml:space="preserve">Wastewater Secondary Treatment </v>
      </c>
      <c r="AA186" s="148">
        <f>IF(Z186="None",0,INDEX('Default Values'!$B$72:$B$85,MATCH('Historical Mix'!Z$17,'Default Values'!$A$72:$A$85,0)))</f>
        <v>0.97</v>
      </c>
      <c r="AB186" s="149" cm="1">
        <f t="array" ref="AB186">IF(OR(Z186="None",D186=0),0,INDEX('Default EI Values'!$F$2:$F$951,_xlfn.IFNA(MATCH(1,('Default EI Values'!$A$2:$A$951=$A186)*('Default EI Values'!$B$2:$B$951=$B186)*('Default EI Values'!$C$2:$C$951=SUBSTITUTE($C186,"*",""))*('Default EI Values'!$D$2:$D$951=Z$17)*('Default EI Values'!$E$2:$E$951=Z186),0),MATCH(1,('Default EI Values'!$A$2:$A$951=$A186)*('Default EI Values'!$B$2:$B$951="Any")*('Default EI Values'!$C$2:$C$951=$C186)*('Default EI Values'!$D$2:$D$951=Z$17)*('Default EI Values'!$E$2:$E$951=Z186),0))))</f>
        <v>0</v>
      </c>
      <c r="AC186" s="204"/>
      <c r="AD186" s="204"/>
    </row>
    <row r="187" spans="1:30" x14ac:dyDescent="0.25">
      <c r="A187" s="140" t="s">
        <v>10</v>
      </c>
      <c r="B187" s="140" t="s">
        <v>26</v>
      </c>
      <c r="C187" s="140" t="s">
        <v>190</v>
      </c>
      <c r="D187" s="147">
        <f t="shared" si="82"/>
        <v>0.13421955403087474</v>
      </c>
      <c r="E187" s="140" t="str" cm="1">
        <f t="array" ref="E187">IF(LEN($B187)=0,"",INDEX(table_options[Component Options],MATCH(1,(table_options[Sector]=$A187)*(table_options[Supply]=$C187)*(table_options[Component]=E$17)*(table_options[Default?]=TRUE),0)))</f>
        <v>State Water Project Conveyance</v>
      </c>
      <c r="F187" s="148">
        <f>IF(E187="None",0,INDEX('Default Values'!$B$72:$B$85,MATCH('Historical Mix'!$C187,'Default Values'!$A$72:$A$85,0)))</f>
        <v>0</v>
      </c>
      <c r="G187" s="149" cm="1">
        <f t="array" ref="G187">IF(OR(E187="None",D187=0),0,_xlfn.IFNA(INDEX('Default EI Values'!$F$2:$F$951,_xlfn.IFNA(MATCH(1,('Default EI Values'!$A$2:$A$951=$A187)*('Default EI Values'!$B$2:$B$951=$B187)*('Default EI Values'!$C$2:$C$951=SUBSTITUTE($C187,"*",""))*('Default EI Values'!$D$2:$D$951=E$17)*('Default EI Values'!$E$2:$E$951=E187),0),MATCH(1,('Default EI Values'!$A$2:$A$951=$A187)*('Default EI Values'!$B$2:$B$951="Any")*('Default EI Values'!$C$2:$C$951=$C187)*('Default EI Values'!$D$2:$D$951=E$17)*('Default EI Values'!$E$2:$E$951=E187),0))),0))</f>
        <v>3600.0960810000006</v>
      </c>
      <c r="H187" s="205"/>
      <c r="I187" s="205"/>
      <c r="J187" s="140" t="str" cm="1">
        <f t="array" ref="J187">IF(LEN($B187)=0,"",INDEX(table_options[Component Options],MATCH(1,(table_options[Sector]=$A187)*(table_options[Supply]=$C187)*(table_options[Component]=J$17)*(table_options[Default?]=TRUE),0)))</f>
        <v>Conventional Drinking Water Treatment</v>
      </c>
      <c r="K187" s="148">
        <f>IF(J187="None",0,INDEX('Default Values'!$B$72:$B$85,MATCH('Historical Mix'!J$17,'Default Values'!$A$72:$A$85,0)))</f>
        <v>0.94</v>
      </c>
      <c r="L187" s="149" cm="1">
        <f t="array" ref="L187">IF(OR(J187="None",D187=0),0,INDEX('Default EI Values'!$F$2:$F$951,_xlfn.IFNA(MATCH(1,('Default EI Values'!$A$2:$A$951=$A187)*('Default EI Values'!$B$2:$B$951=$B187)*('Default EI Values'!$C$2:$C$951=SUBSTITUTE($C187,"*",""))*('Default EI Values'!$D$2:$D$951=J$17)*('Default EI Values'!$E$2:$E$951=J187),0),MATCH(1,('Default EI Values'!$A$2:$A$951=$A187)*('Default EI Values'!$B$2:$B$951="Any")*('Default EI Values'!$C$2:$C$951=$C187)*('Default EI Values'!$D$2:$D$951=J$17)*('Default EI Values'!$E$2:$E$951=J187),0))))</f>
        <v>205.30303721428572</v>
      </c>
      <c r="M187" s="205"/>
      <c r="N187" s="205"/>
      <c r="O187" s="140" t="str" cm="1">
        <f t="array" ref="O187">IF(LEN($B187)=0,"",INDEX(table_options[Component Options],MATCH(1,(table_options[Sector]=$A187)*(table_options[Supply]=$C187)*(table_options[Component]=O$17)*(table_options[Default?]=TRUE),0)))</f>
        <v>Urban Potable Distribution</v>
      </c>
      <c r="P187" s="140" t="str">
        <f>IF(OR(LEN($C187)=0,O187&lt;&gt;"Urban Potable Distribution"),"",INDEX('Default Values'!$B$56:$B$65,MATCH('Historical Mix'!$B187,'Default Values'!$A$56:$A$65,0)))</f>
        <v>Moderate</v>
      </c>
      <c r="Q187" s="148">
        <f>IF(P187="None",0,INDEX('Default Values'!$B$72:$B$85,MATCH('Historical Mix'!O$17,'Default Values'!$A$72:$A$85,0)))</f>
        <v>0.95</v>
      </c>
      <c r="R187" s="149" cm="1">
        <f t="array" ref="R187">IF(OR(O187="None",D187=0),0,INDEX('Default EI Values'!$F$2:$F$951,_xlfn.IFNA(MATCH(1,('Default EI Values'!$A$2:$A$951=$A187)*('Default EI Values'!$B$2:$B$951=$B187)*('Default EI Values'!$C$2:$C$951=SUBSTITUTE($C187,"*",""))*('Default EI Values'!$D$2:$D$951=O$17)*('Default EI Values'!$E$2:$E$951=O187),0),_xlfn.IFNA(MATCH(1,('Default EI Values'!$A$2:$A$951=$A187)*('Default EI Values'!$B$2:$B$951="Any")*('Default EI Values'!$C$2:$C$951=$C187)*('Default EI Values'!$D$2:$D$951=O$17)*('Default EI Values'!$E$2:$E$951=O187),0),MATCH(1,('Default EI Values'!$B$2:$B$951="Any")*('Default EI Values'!$C$2:$C$951=$C187)*('Default EI Values'!$D$2:$D$951=O$17)*('Default EI Values'!$E$2:$E$951=$O187&amp;" - "&amp;$P187),0)))))</f>
        <v>163</v>
      </c>
      <c r="S187" s="205"/>
      <c r="T187" s="205"/>
      <c r="U187" s="140" t="str" cm="1">
        <f t="array" ref="U187">IF(LEN($B187)=0,"",INDEX(table_options[Component Options],MATCH(1,(table_options[Sector]=$A187)*(table_options[Supply]=$C187)*(table_options[Component]=U$17)*(table_options[Default?]=TRUE),0)))</f>
        <v>Wastewater Collection</v>
      </c>
      <c r="V187" s="148">
        <f>IF(U187="None",0,INDEX('Default Values'!$B$72:$B$85,MATCH('Historical Mix'!U$17,'Default Values'!$A$72:$A$85,0)))</f>
        <v>0.97</v>
      </c>
      <c r="W187" s="149" cm="1">
        <f t="array" ref="W187">IF(OR(U187="None",D187=0),0,INDEX('Default EI Values'!$F$2:$F$951,_xlfn.IFNA(MATCH(1,('Default EI Values'!$A$2:$A$951=$A187)*('Default EI Values'!$B$2:$B$951=$B187)*('Default EI Values'!$C$2:$C$951=SUBSTITUTE($C187,"*",""))*('Default EI Values'!$D$2:$D$951=U$17)*('Default EI Values'!$E$2:$E$951=U187),0),MATCH(1,('Default EI Values'!$A$2:$A$951=$A187)*('Default EI Values'!$B$2:$B$951="Any")*('Default EI Values'!$C$2:$C$951=$C187)*('Default EI Values'!$D$2:$D$951=U$17)*('Default EI Values'!$E$2:$E$951=U187),0))))</f>
        <v>71.524294499999996</v>
      </c>
      <c r="X187" s="205"/>
      <c r="Y187" s="205"/>
      <c r="Z187" s="140" t="str" cm="1">
        <f t="array" ref="Z187">IF(LEN($B187)=0,"",INDEX(table_options[Component Options],MATCH(1,(table_options[Sector]=$A187)*(table_options[Supply]=$C187)*(table_options[Component]=Z$17)*(table_options[Default?]=TRUE),0)))</f>
        <v xml:space="preserve">Wastewater Secondary Treatment </v>
      </c>
      <c r="AA187" s="148">
        <f>IF(Z187="None",0,INDEX('Default Values'!$B$72:$B$85,MATCH('Historical Mix'!Z$17,'Default Values'!$A$72:$A$85,0)))</f>
        <v>0.97</v>
      </c>
      <c r="AB187" s="149" cm="1">
        <f t="array" ref="AB187">IF(OR(Z187="None",D187=0),0,INDEX('Default EI Values'!$F$2:$F$951,_xlfn.IFNA(MATCH(1,('Default EI Values'!$A$2:$A$951=$A187)*('Default EI Values'!$B$2:$B$951=$B187)*('Default EI Values'!$C$2:$C$951=SUBSTITUTE($C187,"*",""))*('Default EI Values'!$D$2:$D$951=Z$17)*('Default EI Values'!$E$2:$E$951=Z187),0),MATCH(1,('Default EI Values'!$A$2:$A$951=$A187)*('Default EI Values'!$B$2:$B$951="Any")*('Default EI Values'!$C$2:$C$951=$C187)*('Default EI Values'!$D$2:$D$951=Z$17)*('Default EI Values'!$E$2:$E$951=Z187),0))))</f>
        <v>654.12260742857143</v>
      </c>
      <c r="AC187" s="205"/>
      <c r="AD187" s="205"/>
    </row>
    <row r="188" spans="1:30" x14ac:dyDescent="0.25">
      <c r="A188" s="140" t="s">
        <v>11</v>
      </c>
      <c r="B188" s="140" t="s">
        <v>26</v>
      </c>
      <c r="C188" s="140" t="s">
        <v>45</v>
      </c>
      <c r="D188" s="147">
        <f t="shared" si="82"/>
        <v>0</v>
      </c>
      <c r="E188" s="140" t="str" cm="1">
        <f t="array" ref="E188">IF(LEN($B188)=0,"",INDEX(table_options[Component Options],MATCH(1,(table_options[Sector]=$A188)*(table_options[Supply]=$C188)*(table_options[Component]=E$17)*(table_options[Default?]=TRUE),0)))</f>
        <v>Seawater Desalination Conveyance</v>
      </c>
      <c r="F188" s="148">
        <f>IF(E188="None",0,INDEX('Default Values'!$B$72:$B$85,MATCH('Historical Mix'!$C188,'Default Values'!$A$72:$A$85,0)))</f>
        <v>0.94</v>
      </c>
      <c r="G188" s="149" cm="1">
        <f t="array" ref="G188">IF(OR(E188="None",D188=0),0,_xlfn.IFNA(INDEX('Default EI Values'!$F$2:$F$951,_xlfn.IFNA(MATCH(1,('Default EI Values'!$A$2:$A$951=$A188)*('Default EI Values'!$B$2:$B$951=$B188)*('Default EI Values'!$C$2:$C$951=SUBSTITUTE($C188,"*",""))*('Default EI Values'!$D$2:$D$951=E$17)*('Default EI Values'!$E$2:$E$951=E188),0),MATCH(1,('Default EI Values'!$A$2:$A$951=$A188)*('Default EI Values'!$B$2:$B$951="Any")*('Default EI Values'!$C$2:$C$951=$C188)*('Default EI Values'!$D$2:$D$951=E$17)*('Default EI Values'!$E$2:$E$951=E188),0))),0))</f>
        <v>0</v>
      </c>
      <c r="H188" s="203">
        <f>SUMPRODUCT($D188:$D197,G188:G197)</f>
        <v>780.47158635516553</v>
      </c>
      <c r="I188" s="203">
        <f t="shared" ref="I188" si="88">SUMPRODUCT($D188:$D197,F188:F197,G188:G197)</f>
        <v>170.90950513644034</v>
      </c>
      <c r="J188" s="140" t="str" cm="1">
        <f t="array" ref="J188">IF(LEN($B188)=0,"",INDEX(table_options[Component Options],MATCH(1,(table_options[Sector]=$A188)*(table_options[Supply]=$C188)*(table_options[Component]=J$17)*(table_options[Default?]=TRUE),0)))</f>
        <v>Seawater Desalination Treatment</v>
      </c>
      <c r="K188" s="148">
        <f>IF(J188="None",0,INDEX('Default Values'!$B$72:$B$85,MATCH('Historical Mix'!J$17,'Default Values'!$A$72:$A$85,0)))</f>
        <v>0.94</v>
      </c>
      <c r="L188" s="149" cm="1">
        <f t="array" ref="L188">IF(OR(J188="None",D188=0),0,INDEX('Default EI Values'!$F$2:$F$951,_xlfn.IFNA(MATCH(1,('Default EI Values'!$A$2:$A$951=$A188)*('Default EI Values'!$B$2:$B$951=$B188)*('Default EI Values'!$C$2:$C$951=SUBSTITUTE($C188,"*",""))*('Default EI Values'!$D$2:$D$951=J$17)*('Default EI Values'!$E$2:$E$951=J188),0),MATCH(1,('Default EI Values'!$A$2:$A$951=$A188)*('Default EI Values'!$B$2:$B$951="Any")*('Default EI Values'!$C$2:$C$951=$C188)*('Default EI Values'!$D$2:$D$951=J$17)*('Default EI Values'!$E$2:$E$951=J188),0))))</f>
        <v>0</v>
      </c>
      <c r="M188" s="203">
        <f>SUMPRODUCT($D188:$D197,L188:L197)</f>
        <v>0.60683150950000009</v>
      </c>
      <c r="N188" s="203">
        <f t="shared" ref="N188" si="89">SUMPRODUCT($D188:$D197,K188:K197,L188:L197)</f>
        <v>0.57042161892999999</v>
      </c>
      <c r="O188" s="140" t="str" cm="1">
        <f t="array" ref="O188">IF(LEN($B188)=0,"",INDEX(table_options[Component Options],MATCH(1,(table_options[Sector]=$A188)*(table_options[Supply]=$C188)*(table_options[Component]=O$17)*(table_options[Default?]=TRUE),0)))</f>
        <v>Ag Distribution</v>
      </c>
      <c r="P188" s="140" t="str">
        <f>IF(OR(LEN($C188)=0,O188&lt;&gt;"Urban Potable Distribution"),"",INDEX('Default Values'!$B$56:$B$65,MATCH('Historical Mix'!$B188,'Default Values'!$A$56:$A$65,0)))</f>
        <v/>
      </c>
      <c r="Q188" s="148">
        <f>IF(P188="None",0,INDEX('Default Values'!$B$72:$B$85,MATCH('Historical Mix'!O$17,'Default Values'!$A$72:$A$85,0)))</f>
        <v>0.95</v>
      </c>
      <c r="R188" s="149" cm="1">
        <f t="array" ref="R188">IF(OR(O188="None",D188=0),0,INDEX('Default EI Values'!$F$2:$F$951,_xlfn.IFNA(MATCH(1,('Default EI Values'!$A$2:$A$951=$A188)*('Default EI Values'!$B$2:$B$951=$B188)*('Default EI Values'!$C$2:$C$951=SUBSTITUTE($C188,"*",""))*('Default EI Values'!$D$2:$D$951=O$17)*('Default EI Values'!$E$2:$E$951=O188),0),_xlfn.IFNA(MATCH(1,('Default EI Values'!$A$2:$A$951=$A188)*('Default EI Values'!$B$2:$B$951="Any")*('Default EI Values'!$C$2:$C$951=$C188)*('Default EI Values'!$D$2:$D$951=O$17)*('Default EI Values'!$E$2:$E$951=O188),0),MATCH(1,('Default EI Values'!$B$2:$B$951="Any")*('Default EI Values'!$C$2:$C$951=$C188)*('Default EI Values'!$D$2:$D$951=O$17)*('Default EI Values'!$E$2:$E$951=$O188&amp;" - "&amp;$P188),0)))))</f>
        <v>0</v>
      </c>
      <c r="S188" s="203">
        <f>SUMPRODUCT($D188:$D197,R188:R197)</f>
        <v>388.57709532886361</v>
      </c>
      <c r="T188" s="203">
        <f t="shared" ref="T188" si="90">SUMPRODUCT($D188:$D197,Q188:Q197,R188:R197)</f>
        <v>369.14824056242037</v>
      </c>
      <c r="U188" s="140" t="str" cm="1">
        <f t="array" ref="U188">IF(LEN($B188)=0,"",INDEX(table_options[Component Options],MATCH(1,(table_options[Sector]=$A188)*(table_options[Supply]=$C188)*(table_options[Component]=U$17)*(table_options[Default?]=TRUE),0)))</f>
        <v>None</v>
      </c>
      <c r="V188" s="148">
        <f>IF(U188="None",0,INDEX('Default Values'!$B$72:$B$85,MATCH('Historical Mix'!U$17,'Default Values'!$A$72:$A$85,0)))</f>
        <v>0</v>
      </c>
      <c r="W188" s="149" cm="1">
        <f t="array" ref="W188">IF(OR(U188="None",D188=0),0,INDEX('Default EI Values'!$F$2:$F$951,_xlfn.IFNA(MATCH(1,('Default EI Values'!$A$2:$A$951=$A188)*('Default EI Values'!$B$2:$B$951=$B188)*('Default EI Values'!$C$2:$C$951=SUBSTITUTE($C188,"*",""))*('Default EI Values'!$D$2:$D$951=U$17)*('Default EI Values'!$E$2:$E$951=U188),0),MATCH(1,('Default EI Values'!$A$2:$A$951=$A188)*('Default EI Values'!$B$2:$B$951="Any")*('Default EI Values'!$C$2:$C$951=$C188)*('Default EI Values'!$D$2:$D$951=U$17)*('Default EI Values'!$E$2:$E$951=U188),0))))</f>
        <v>0</v>
      </c>
      <c r="X188" s="203">
        <f>SUMPRODUCT($D188:$D197,W188:W197)</f>
        <v>0</v>
      </c>
      <c r="Y188" s="203">
        <f t="shared" ref="Y188" si="91">SUMPRODUCT($D188:$D197,V188:V197,W188:W197)</f>
        <v>0</v>
      </c>
      <c r="Z188" s="140" t="str" cm="1">
        <f t="array" ref="Z188">IF(LEN($B188)=0,"",INDEX(table_options[Component Options],MATCH(1,(table_options[Sector]=$A188)*(table_options[Supply]=$C188)*(table_options[Component]=Z$17)*(table_options[Default?]=TRUE),0)))</f>
        <v>None</v>
      </c>
      <c r="AA188" s="148">
        <f>IF(Z188="None",0,INDEX('Default Values'!$B$72:$B$85,MATCH('Historical Mix'!Z$17,'Default Values'!$A$72:$A$85,0)))</f>
        <v>0</v>
      </c>
      <c r="AB188" s="149" cm="1">
        <f t="array" ref="AB188">IF(OR(Z188="None",D188=0),0,INDEX('Default EI Values'!$F$2:$F$951,_xlfn.IFNA(MATCH(1,('Default EI Values'!$A$2:$A$951=$A188)*('Default EI Values'!$B$2:$B$951=$B188)*('Default EI Values'!$C$2:$C$951=SUBSTITUTE($C188,"*",""))*('Default EI Values'!$D$2:$D$951=Z$17)*('Default EI Values'!$E$2:$E$951=Z188),0),MATCH(1,('Default EI Values'!$A$2:$A$951=$A188)*('Default EI Values'!$B$2:$B$951="Any")*('Default EI Values'!$C$2:$C$951=$C188)*('Default EI Values'!$D$2:$D$951=Z$17)*('Default EI Values'!$E$2:$E$951=Z188),0))))</f>
        <v>0</v>
      </c>
      <c r="AC188" s="203">
        <f>SUMPRODUCT($D188:$D197,AB188:AB197)</f>
        <v>0</v>
      </c>
      <c r="AD188" s="203">
        <f t="shared" ref="AD188" si="92">SUMPRODUCT($D188:$D197,AA188:AA197,AB188:AB197)</f>
        <v>0</v>
      </c>
    </row>
    <row r="189" spans="1:30" x14ac:dyDescent="0.25">
      <c r="A189" s="140" t="s">
        <v>11</v>
      </c>
      <c r="B189" s="140" t="s">
        <v>26</v>
      </c>
      <c r="C189" s="140" t="s">
        <v>51</v>
      </c>
      <c r="D189" s="147">
        <f t="shared" si="82"/>
        <v>0</v>
      </c>
      <c r="E189" s="140" t="str" cm="1">
        <f t="array" ref="E189">IF(LEN($B189)=0,"",INDEX(table_options[Component Options],MATCH(1,(table_options[Sector]=$A189)*(table_options[Supply]=$C189)*(table_options[Component]=E$17)*(table_options[Default?]=TRUE),0)))</f>
        <v>Groundwater pumping</v>
      </c>
      <c r="F189" s="148">
        <f>IF(E189="None",0,INDEX('Default Values'!$B$72:$B$85,MATCH('Historical Mix'!$C189,'Default Values'!$A$72:$A$85,0)))</f>
        <v>0.94</v>
      </c>
      <c r="G189" s="149" cm="1">
        <f t="array" ref="G189">IF(OR(E189="None",D189=0),0,_xlfn.IFNA(INDEX('Default EI Values'!$F$2:$F$951,_xlfn.IFNA(MATCH(1,('Default EI Values'!$A$2:$A$951=$A189)*('Default EI Values'!$B$2:$B$951=$B189)*('Default EI Values'!$C$2:$C$951=SUBSTITUTE($C189,"*",""))*('Default EI Values'!$D$2:$D$951=E$17)*('Default EI Values'!$E$2:$E$951=E189),0),MATCH(1,('Default EI Values'!$A$2:$A$951=$A189)*('Default EI Values'!$B$2:$B$951="Any")*('Default EI Values'!$C$2:$C$951=$C189)*('Default EI Values'!$D$2:$D$951=E$17)*('Default EI Values'!$E$2:$E$951=E189),0))),0))</f>
        <v>0</v>
      </c>
      <c r="H189" s="204"/>
      <c r="I189" s="204"/>
      <c r="J189" s="140" t="str" cm="1">
        <f t="array" ref="J189">IF(LEN($B189)=0,"",INDEX(table_options[Component Options],MATCH(1,(table_options[Sector]=$A189)*(table_options[Supply]=$C189)*(table_options[Component]=J$17)*(table_options[Default?]=TRUE),0)))</f>
        <v>Brackish Desalination Treatment</v>
      </c>
      <c r="K189" s="148">
        <f>IF(J189="None",0,INDEX('Default Values'!$B$72:$B$85,MATCH('Historical Mix'!J$17,'Default Values'!$A$72:$A$85,0)))</f>
        <v>0.94</v>
      </c>
      <c r="L189" s="149" cm="1">
        <f t="array" ref="L189">IF(OR(J189="None",D189=0),0,INDEX('Default EI Values'!$F$2:$F$951,_xlfn.IFNA(MATCH(1,('Default EI Values'!$A$2:$A$951=$A189)*('Default EI Values'!$B$2:$B$951=$B189)*('Default EI Values'!$C$2:$C$951=SUBSTITUTE($C189,"*",""))*('Default EI Values'!$D$2:$D$951=J$17)*('Default EI Values'!$E$2:$E$951=J189),0),MATCH(1,('Default EI Values'!$A$2:$A$951=$A189)*('Default EI Values'!$B$2:$B$951="Any")*('Default EI Values'!$C$2:$C$951=$C189)*('Default EI Values'!$D$2:$D$951=J$17)*('Default EI Values'!$E$2:$E$951=J189),0))))</f>
        <v>0</v>
      </c>
      <c r="M189" s="204"/>
      <c r="N189" s="204"/>
      <c r="O189" s="140" t="str" cm="1">
        <f t="array" ref="O189">IF(LEN($B189)=0,"",INDEX(table_options[Component Options],MATCH(1,(table_options[Sector]=$A189)*(table_options[Supply]=$C189)*(table_options[Component]=O$17)*(table_options[Default?]=TRUE),0)))</f>
        <v>Ag Distribution</v>
      </c>
      <c r="P189" s="140" t="str">
        <f>IF(OR(LEN($C189)=0,O189&lt;&gt;"Urban Potable Distribution"),"",INDEX('Default Values'!$B$56:$B$65,MATCH('Historical Mix'!$B189,'Default Values'!$A$56:$A$65,0)))</f>
        <v/>
      </c>
      <c r="Q189" s="148">
        <f>IF(P189="None",0,INDEX('Default Values'!$B$72:$B$85,MATCH('Historical Mix'!O$17,'Default Values'!$A$72:$A$85,0)))</f>
        <v>0.95</v>
      </c>
      <c r="R189" s="149" cm="1">
        <f t="array" ref="R189">IF(OR(O189="None",D189=0),0,INDEX('Default EI Values'!$F$2:$F$951,_xlfn.IFNA(MATCH(1,('Default EI Values'!$A$2:$A$951=$A189)*('Default EI Values'!$B$2:$B$951=$B189)*('Default EI Values'!$C$2:$C$951=SUBSTITUTE($C189,"*",""))*('Default EI Values'!$D$2:$D$951=O$17)*('Default EI Values'!$E$2:$E$951=O189),0),_xlfn.IFNA(MATCH(1,('Default EI Values'!$A$2:$A$951=$A189)*('Default EI Values'!$B$2:$B$951="Any")*('Default EI Values'!$C$2:$C$951=$C189)*('Default EI Values'!$D$2:$D$951=O$17)*('Default EI Values'!$E$2:$E$951=O189),0),MATCH(1,('Default EI Values'!$B$2:$B$951="Any")*('Default EI Values'!$C$2:$C$951=$C189)*('Default EI Values'!$D$2:$D$951=O$17)*('Default EI Values'!$E$2:$E$951=$O189&amp;" - "&amp;$P189),0)))))</f>
        <v>0</v>
      </c>
      <c r="S189" s="204"/>
      <c r="T189" s="204"/>
      <c r="U189" s="140" t="str" cm="1">
        <f t="array" ref="U189">IF(LEN($B189)=0,"",INDEX(table_options[Component Options],MATCH(1,(table_options[Sector]=$A189)*(table_options[Supply]=$C189)*(table_options[Component]=U$17)*(table_options[Default?]=TRUE),0)))</f>
        <v>None</v>
      </c>
      <c r="V189" s="148">
        <f>IF(U189="None",0,INDEX('Default Values'!$B$72:$B$85,MATCH('Historical Mix'!U$17,'Default Values'!$A$72:$A$85,0)))</f>
        <v>0</v>
      </c>
      <c r="W189" s="149" cm="1">
        <f t="array" ref="W189">IF(OR(U189="None",D189=0),0,INDEX('Default EI Values'!$F$2:$F$951,_xlfn.IFNA(MATCH(1,('Default EI Values'!$A$2:$A$951=$A189)*('Default EI Values'!$B$2:$B$951=$B189)*('Default EI Values'!$C$2:$C$951=SUBSTITUTE($C189,"*",""))*('Default EI Values'!$D$2:$D$951=U$17)*('Default EI Values'!$E$2:$E$951=U189),0),MATCH(1,('Default EI Values'!$A$2:$A$951=$A189)*('Default EI Values'!$B$2:$B$951="Any")*('Default EI Values'!$C$2:$C$951=$C189)*('Default EI Values'!$D$2:$D$951=U$17)*('Default EI Values'!$E$2:$E$951=U189),0))))</f>
        <v>0</v>
      </c>
      <c r="X189" s="204"/>
      <c r="Y189" s="204"/>
      <c r="Z189" s="140" t="str" cm="1">
        <f t="array" ref="Z189">IF(LEN($B189)=0,"",INDEX(table_options[Component Options],MATCH(1,(table_options[Sector]=$A189)*(table_options[Supply]=$C189)*(table_options[Component]=Z$17)*(table_options[Default?]=TRUE),0)))</f>
        <v>None</v>
      </c>
      <c r="AA189" s="148">
        <f>IF(Z189="None",0,INDEX('Default Values'!$B$72:$B$85,MATCH('Historical Mix'!Z$17,'Default Values'!$A$72:$A$85,0)))</f>
        <v>0</v>
      </c>
      <c r="AB189" s="149" cm="1">
        <f t="array" ref="AB189">IF(OR(Z189="None",D189=0),0,INDEX('Default EI Values'!$F$2:$F$951,_xlfn.IFNA(MATCH(1,('Default EI Values'!$A$2:$A$951=$A189)*('Default EI Values'!$B$2:$B$951=$B189)*('Default EI Values'!$C$2:$C$951=SUBSTITUTE($C189,"*",""))*('Default EI Values'!$D$2:$D$951=Z$17)*('Default EI Values'!$E$2:$E$951=Z189),0),MATCH(1,('Default EI Values'!$A$2:$A$951=$A189)*('Default EI Values'!$B$2:$B$951="Any")*('Default EI Values'!$C$2:$C$951=$C189)*('Default EI Values'!$D$2:$D$951=Z$17)*('Default EI Values'!$E$2:$E$951=Z189),0))))</f>
        <v>0</v>
      </c>
      <c r="AC189" s="204"/>
      <c r="AD189" s="204"/>
    </row>
    <row r="190" spans="1:30" x14ac:dyDescent="0.25">
      <c r="A190" s="140" t="s">
        <v>11</v>
      </c>
      <c r="B190" s="140" t="s">
        <v>26</v>
      </c>
      <c r="C190" s="140" t="s">
        <v>88</v>
      </c>
      <c r="D190" s="147">
        <f t="shared" si="82"/>
        <v>1E-3</v>
      </c>
      <c r="E190" s="140" t="str" cm="1">
        <f t="array" ref="E190">IF(LEN($B190)=0,"",INDEX(table_options[Component Options],MATCH(1,(table_options[Sector]=$A190)*(table_options[Supply]=$C190)*(table_options[Component]=E$17)*(table_options[Default?]=TRUE),0)))</f>
        <v>Recycled Water (Non-Potable) Conveyance</v>
      </c>
      <c r="F190" s="148">
        <f>IF(E190="None",0,INDEX('Default Values'!$B$72:$B$85,MATCH('Historical Mix'!$C190,'Default Values'!$A$72:$A$85,0)))</f>
        <v>0.97</v>
      </c>
      <c r="G190" s="149" cm="1">
        <f t="array" ref="G190">IF(OR(E190="None",D190=0),0,_xlfn.IFNA(INDEX('Default EI Values'!$F$2:$F$951,_xlfn.IFNA(MATCH(1,('Default EI Values'!$A$2:$A$951=$A190)*('Default EI Values'!$B$2:$B$951=$B190)*('Default EI Values'!$C$2:$C$951=SUBSTITUTE($C190,"*",""))*('Default EI Values'!$D$2:$D$951=E$17)*('Default EI Values'!$E$2:$E$951=E190),0),MATCH(1,('Default EI Values'!$A$2:$A$951=$A190)*('Default EI Values'!$B$2:$B$951="Any")*('Default EI Values'!$C$2:$C$951=$C190)*('Default EI Values'!$D$2:$D$951=E$17)*('Default EI Values'!$E$2:$E$951=E190),0))),0))</f>
        <v>107.31276</v>
      </c>
      <c r="H190" s="204"/>
      <c r="I190" s="204"/>
      <c r="J190" s="140" t="str" cm="1">
        <f t="array" ref="J190">IF(LEN($B190)=0,"",INDEX(table_options[Component Options],MATCH(1,(table_options[Sector]=$A190)*(table_options[Supply]=$C190)*(table_options[Component]=J$17)*(table_options[Default?]=TRUE),0)))</f>
        <v>Recycled Water (Non-potable) Treatment</v>
      </c>
      <c r="K190" s="148">
        <f>IF(J190="None",0,INDEX('Default Values'!$B$72:$B$85,MATCH('Historical Mix'!J$17,'Default Values'!$A$72:$A$85,0)))</f>
        <v>0.94</v>
      </c>
      <c r="L190" s="149" cm="1">
        <f t="array" ref="L190">IF(OR(J190="None",D190=0),0,INDEX('Default EI Values'!$F$2:$F$951,_xlfn.IFNA(MATCH(1,('Default EI Values'!$A$2:$A$951=$A190)*('Default EI Values'!$B$2:$B$951=$B190)*('Default EI Values'!$C$2:$C$951=SUBSTITUTE($C190,"*",""))*('Default EI Values'!$D$2:$D$951=J$17)*('Default EI Values'!$E$2:$E$951=J190),0),MATCH(1,('Default EI Values'!$A$2:$A$951=$A190)*('Default EI Values'!$B$2:$B$951="Any")*('Default EI Values'!$C$2:$C$951=$C190)*('Default EI Values'!$D$2:$D$951=J$17)*('Default EI Values'!$E$2:$E$951=J190),0))))</f>
        <v>606.83150950000004</v>
      </c>
      <c r="M190" s="204"/>
      <c r="N190" s="204"/>
      <c r="O190" s="140" t="str" cm="1">
        <f t="array" ref="O190">IF(LEN($B190)=0,"",INDEX(table_options[Component Options],MATCH(1,(table_options[Sector]=$A190)*(table_options[Supply]=$C190)*(table_options[Component]=O$17)*(table_options[Default?]=TRUE),0)))</f>
        <v>Ag Distribution</v>
      </c>
      <c r="P190" s="140" t="str">
        <f>IF(OR(LEN($C190)=0,O190&lt;&gt;"Urban Potable Distribution"),"",INDEX('Default Values'!$B$56:$B$65,MATCH('Historical Mix'!$B190,'Default Values'!$A$56:$A$65,0)))</f>
        <v/>
      </c>
      <c r="Q190" s="148">
        <f>IF(P190="None",0,INDEX('Default Values'!$B$72:$B$85,MATCH('Historical Mix'!O$17,'Default Values'!$A$72:$A$85,0)))</f>
        <v>0.95</v>
      </c>
      <c r="R190" s="149" cm="1">
        <f t="array" ref="R190">IF(OR(O190="None",D190=0),0,INDEX('Default EI Values'!$F$2:$F$951,_xlfn.IFNA(MATCH(1,('Default EI Values'!$A$2:$A$951=$A190)*('Default EI Values'!$B$2:$B$951=$B190)*('Default EI Values'!$C$2:$C$951=SUBSTITUTE($C190,"*",""))*('Default EI Values'!$D$2:$D$951=O$17)*('Default EI Values'!$E$2:$E$951=O190),0),_xlfn.IFNA(MATCH(1,('Default EI Values'!$A$2:$A$951=$A190)*('Default EI Values'!$B$2:$B$951="Any")*('Default EI Values'!$C$2:$C$951=$C190)*('Default EI Values'!$D$2:$D$951=O$17)*('Default EI Values'!$E$2:$E$951=O190),0),MATCH(1,('Default EI Values'!$B$2:$B$951="Any")*('Default EI Values'!$C$2:$C$951=$C190)*('Default EI Values'!$D$2:$D$951=O$17)*('Default EI Values'!$E$2:$E$951=$O190&amp;" - "&amp;$P190),0)))))</f>
        <v>388.57731749999999</v>
      </c>
      <c r="S190" s="204"/>
      <c r="T190" s="204"/>
      <c r="U190" s="140" t="str" cm="1">
        <f t="array" ref="U190">IF(LEN($B190)=0,"",INDEX(table_options[Component Options],MATCH(1,(table_options[Sector]=$A190)*(table_options[Supply]=$C190)*(table_options[Component]=U$17)*(table_options[Default?]=TRUE),0)))</f>
        <v>None</v>
      </c>
      <c r="V190" s="148">
        <f>IF(U190="None",0,INDEX('Default Values'!$B$72:$B$85,MATCH('Historical Mix'!U$17,'Default Values'!$A$72:$A$85,0)))</f>
        <v>0</v>
      </c>
      <c r="W190" s="149" cm="1">
        <f t="array" ref="W190">IF(OR(U190="None",D190=0),0,INDEX('Default EI Values'!$F$2:$F$951,_xlfn.IFNA(MATCH(1,('Default EI Values'!$A$2:$A$951=$A190)*('Default EI Values'!$B$2:$B$951=$B190)*('Default EI Values'!$C$2:$C$951=SUBSTITUTE($C190,"*",""))*('Default EI Values'!$D$2:$D$951=U$17)*('Default EI Values'!$E$2:$E$951=U190),0),MATCH(1,('Default EI Values'!$A$2:$A$951=$A190)*('Default EI Values'!$B$2:$B$951="Any")*('Default EI Values'!$C$2:$C$951=$C190)*('Default EI Values'!$D$2:$D$951=U$17)*('Default EI Values'!$E$2:$E$951=U190),0))))</f>
        <v>0</v>
      </c>
      <c r="X190" s="204"/>
      <c r="Y190" s="204"/>
      <c r="Z190" s="140" t="str" cm="1">
        <f t="array" ref="Z190">IF(LEN($B190)=0,"",INDEX(table_options[Component Options],MATCH(1,(table_options[Sector]=$A190)*(table_options[Supply]=$C190)*(table_options[Component]=Z$17)*(table_options[Default?]=TRUE),0)))</f>
        <v>None</v>
      </c>
      <c r="AA190" s="148">
        <f>IF(Z190="None",0,INDEX('Default Values'!$B$72:$B$85,MATCH('Historical Mix'!Z$17,'Default Values'!$A$72:$A$85,0)))</f>
        <v>0</v>
      </c>
      <c r="AB190" s="149" cm="1">
        <f t="array" ref="AB190">IF(OR(Z190="None",D190=0),0,INDEX('Default EI Values'!$F$2:$F$951,_xlfn.IFNA(MATCH(1,('Default EI Values'!$A$2:$A$951=$A190)*('Default EI Values'!$B$2:$B$951=$B190)*('Default EI Values'!$C$2:$C$951=SUBSTITUTE($C190,"*",""))*('Default EI Values'!$D$2:$D$951=Z$17)*('Default EI Values'!$E$2:$E$951=Z190),0),MATCH(1,('Default EI Values'!$A$2:$A$951=$A190)*('Default EI Values'!$B$2:$B$951="Any")*('Default EI Values'!$C$2:$C$951=$C190)*('Default EI Values'!$D$2:$D$951=Z$17)*('Default EI Values'!$E$2:$E$951=Z190),0))))</f>
        <v>0</v>
      </c>
      <c r="AC190" s="204"/>
      <c r="AD190" s="204"/>
    </row>
    <row r="191" spans="1:30" x14ac:dyDescent="0.25">
      <c r="A191" s="140" t="s">
        <v>11</v>
      </c>
      <c r="B191" s="140" t="s">
        <v>26</v>
      </c>
      <c r="C191" s="140" t="s">
        <v>89</v>
      </c>
      <c r="D191" s="147">
        <f t="shared" si="82"/>
        <v>0</v>
      </c>
      <c r="E191" s="140" t="str" cm="1">
        <f t="array" ref="E191">IF(LEN($B191)=0,"",INDEX(table_options[Component Options],MATCH(1,(table_options[Sector]=$A191)*(table_options[Supply]=$C191)*(table_options[Component]=E$17)*(table_options[Default?]=TRUE),0)))</f>
        <v>Groundwater pumping</v>
      </c>
      <c r="F191" s="148">
        <f>IF(E191="None",0,INDEX('Default Values'!$B$72:$B$85,MATCH('Historical Mix'!$C191,'Default Values'!$A$72:$A$85,0)))</f>
        <v>0.97</v>
      </c>
      <c r="G191" s="149" cm="1">
        <f t="array" ref="G191">IF(OR(E191="None",D191=0),0,_xlfn.IFNA(INDEX('Default EI Values'!$F$2:$F$951,_xlfn.IFNA(MATCH(1,('Default EI Values'!$A$2:$A$951=$A191)*('Default EI Values'!$B$2:$B$951=$B191)*('Default EI Values'!$C$2:$C$951=SUBSTITUTE($C191,"*",""))*('Default EI Values'!$D$2:$D$951=E$17)*('Default EI Values'!$E$2:$E$951=E191),0),MATCH(1,('Default EI Values'!$A$2:$A$951=$A191)*('Default EI Values'!$B$2:$B$951="Any")*('Default EI Values'!$C$2:$C$951=$C191)*('Default EI Values'!$D$2:$D$951=E$17)*('Default EI Values'!$E$2:$E$951=E191),0))),0))</f>
        <v>0</v>
      </c>
      <c r="H191" s="204"/>
      <c r="I191" s="204"/>
      <c r="J191" s="140" t="str" cm="1">
        <f t="array" ref="J191">IF(LEN($B191)=0,"",INDEX(table_options[Component Options],MATCH(1,(table_options[Sector]=$A191)*(table_options[Supply]=$C191)*(table_options[Component]=J$17)*(table_options[Default?]=TRUE),0)))</f>
        <v>Recycled Water (Potable) Treatment</v>
      </c>
      <c r="K191" s="148">
        <f>IF(J191="None",0,INDEX('Default Values'!$B$72:$B$85,MATCH('Historical Mix'!J$17,'Default Values'!$A$72:$A$85,0)))</f>
        <v>0.94</v>
      </c>
      <c r="L191" s="149" cm="1">
        <f t="array" ref="L191">IF(OR(J191="None",D191=0),0,INDEX('Default EI Values'!$F$2:$F$951,_xlfn.IFNA(MATCH(1,('Default EI Values'!$A$2:$A$951=$A191)*('Default EI Values'!$B$2:$B$951=$B191)*('Default EI Values'!$C$2:$C$951=SUBSTITUTE($C191,"*",""))*('Default EI Values'!$D$2:$D$951=J$17)*('Default EI Values'!$E$2:$E$951=J191),0),MATCH(1,('Default EI Values'!$A$2:$A$951=$A191)*('Default EI Values'!$B$2:$B$951="Any")*('Default EI Values'!$C$2:$C$951=$C191)*('Default EI Values'!$D$2:$D$951=J$17)*('Default EI Values'!$E$2:$E$951=J191),0))))</f>
        <v>0</v>
      </c>
      <c r="M191" s="204"/>
      <c r="N191" s="204"/>
      <c r="O191" s="140" t="str" cm="1">
        <f t="array" ref="O191">IF(LEN($B191)=0,"",INDEX(table_options[Component Options],MATCH(1,(table_options[Sector]=$A191)*(table_options[Supply]=$C191)*(table_options[Component]=O$17)*(table_options[Default?]=TRUE),0)))</f>
        <v>Ag Distribution</v>
      </c>
      <c r="P191" s="140" t="str">
        <f>IF(OR(LEN($C191)=0,O191&lt;&gt;"Urban Potable Distribution"),"",INDEX('Default Values'!$B$56:$B$65,MATCH('Historical Mix'!$B191,'Default Values'!$A$56:$A$65,0)))</f>
        <v/>
      </c>
      <c r="Q191" s="148">
        <f>IF(P191="None",0,INDEX('Default Values'!$B$72:$B$85,MATCH('Historical Mix'!O$17,'Default Values'!$A$72:$A$85,0)))</f>
        <v>0.95</v>
      </c>
      <c r="R191" s="149" cm="1">
        <f t="array" ref="R191">IF(OR(O191="None",D191=0),0,INDEX('Default EI Values'!$F$2:$F$951,_xlfn.IFNA(MATCH(1,('Default EI Values'!$A$2:$A$951=$A191)*('Default EI Values'!$B$2:$B$951=$B191)*('Default EI Values'!$C$2:$C$951=SUBSTITUTE($C191,"*",""))*('Default EI Values'!$D$2:$D$951=O$17)*('Default EI Values'!$E$2:$E$951=O191),0),_xlfn.IFNA(MATCH(1,('Default EI Values'!$A$2:$A$951=$A191)*('Default EI Values'!$B$2:$B$951="Any")*('Default EI Values'!$C$2:$C$951=$C191)*('Default EI Values'!$D$2:$D$951=O$17)*('Default EI Values'!$E$2:$E$951=O191),0),MATCH(1,('Default EI Values'!$B$2:$B$951="Any")*('Default EI Values'!$C$2:$C$951=$C191)*('Default EI Values'!$D$2:$D$951=O$17)*('Default EI Values'!$E$2:$E$951=$O191&amp;" - "&amp;$P191),0)))))</f>
        <v>0</v>
      </c>
      <c r="S191" s="204"/>
      <c r="T191" s="204"/>
      <c r="U191" s="140" t="str" cm="1">
        <f t="array" ref="U191">IF(LEN($B191)=0,"",INDEX(table_options[Component Options],MATCH(1,(table_options[Sector]=$A191)*(table_options[Supply]=$C191)*(table_options[Component]=U$17)*(table_options[Default?]=TRUE),0)))</f>
        <v>None</v>
      </c>
      <c r="V191" s="148">
        <f>IF(U191="None",0,INDEX('Default Values'!$B$72:$B$85,MATCH('Historical Mix'!U$17,'Default Values'!$A$72:$A$85,0)))</f>
        <v>0</v>
      </c>
      <c r="W191" s="149" cm="1">
        <f t="array" ref="W191">IF(OR(U191="None",D191=0),0,INDEX('Default EI Values'!$F$2:$F$951,_xlfn.IFNA(MATCH(1,('Default EI Values'!$A$2:$A$951=$A191)*('Default EI Values'!$B$2:$B$951=$B191)*('Default EI Values'!$C$2:$C$951=SUBSTITUTE($C191,"*",""))*('Default EI Values'!$D$2:$D$951=U$17)*('Default EI Values'!$E$2:$E$951=U191),0),MATCH(1,('Default EI Values'!$A$2:$A$951=$A191)*('Default EI Values'!$B$2:$B$951="Any")*('Default EI Values'!$C$2:$C$951=$C191)*('Default EI Values'!$D$2:$D$951=U$17)*('Default EI Values'!$E$2:$E$951=U191),0))))</f>
        <v>0</v>
      </c>
      <c r="X191" s="204"/>
      <c r="Y191" s="204"/>
      <c r="Z191" s="140" t="str" cm="1">
        <f t="array" ref="Z191">IF(LEN($B191)=0,"",INDEX(table_options[Component Options],MATCH(1,(table_options[Sector]=$A191)*(table_options[Supply]=$C191)*(table_options[Component]=Z$17)*(table_options[Default?]=TRUE),0)))</f>
        <v>None</v>
      </c>
      <c r="AA191" s="148">
        <f>IF(Z191="None",0,INDEX('Default Values'!$B$72:$B$85,MATCH('Historical Mix'!Z$17,'Default Values'!$A$72:$A$85,0)))</f>
        <v>0</v>
      </c>
      <c r="AB191" s="149" cm="1">
        <f t="array" ref="AB191">IF(OR(Z191="None",D191=0),0,INDEX('Default EI Values'!$F$2:$F$951,_xlfn.IFNA(MATCH(1,('Default EI Values'!$A$2:$A$951=$A191)*('Default EI Values'!$B$2:$B$951=$B191)*('Default EI Values'!$C$2:$C$951=SUBSTITUTE($C191,"*",""))*('Default EI Values'!$D$2:$D$951=Z$17)*('Default EI Values'!$E$2:$E$951=Z191),0),MATCH(1,('Default EI Values'!$A$2:$A$951=$A191)*('Default EI Values'!$B$2:$B$951="Any")*('Default EI Values'!$C$2:$C$951=$C191)*('Default EI Values'!$D$2:$D$951=Z$17)*('Default EI Values'!$E$2:$E$951=Z191),0))))</f>
        <v>0</v>
      </c>
      <c r="AC191" s="204"/>
      <c r="AD191" s="204"/>
    </row>
    <row r="192" spans="1:30" x14ac:dyDescent="0.25">
      <c r="A192" s="140" t="s">
        <v>11</v>
      </c>
      <c r="B192" s="140" t="s">
        <v>26</v>
      </c>
      <c r="C192" s="140" t="s">
        <v>36</v>
      </c>
      <c r="D192" s="147">
        <f t="shared" si="82"/>
        <v>0.70592719649323432</v>
      </c>
      <c r="E192" s="140" t="str" cm="1">
        <f t="array" ref="E192">IF(LEN($B192)=0,"",INDEX(table_options[Component Options],MATCH(1,(table_options[Sector]=$A192)*(table_options[Supply]=$C192)*(table_options[Component]=E$17)*(table_options[Default?]=TRUE),0)))</f>
        <v>Groundwater pumping</v>
      </c>
      <c r="F192" s="148">
        <f>IF(E192="None",0,INDEX('Default Values'!$B$72:$B$85,MATCH('Historical Mix'!$C192,'Default Values'!$A$72:$A$85,0)))</f>
        <v>0.59</v>
      </c>
      <c r="G192" s="149" cm="1">
        <f t="array" ref="G192">IF(OR(E192="None",D192=0),0,_xlfn.IFNA(INDEX('Default EI Values'!$F$2:$F$951,_xlfn.IFNA(MATCH(1,('Default EI Values'!$A$2:$A$951=$A192)*('Default EI Values'!$B$2:$B$951=$B192)*('Default EI Values'!$C$2:$C$951=SUBSTITUTE($C192,"*",""))*('Default EI Values'!$D$2:$D$951=E$17)*('Default EI Values'!$E$2:$E$951=E192),0),MATCH(1,('Default EI Values'!$A$2:$A$951=$A192)*('Default EI Values'!$B$2:$B$951="Any")*('Default EI Values'!$C$2:$C$951=$C192)*('Default EI Values'!$D$2:$D$951=E$17)*('Default EI Values'!$E$2:$E$951=E192),0))),0))</f>
        <v>400.94408266666665</v>
      </c>
      <c r="H192" s="204"/>
      <c r="I192" s="204"/>
      <c r="J192" s="140" t="str" cm="1">
        <f t="array" ref="J192">IF(LEN($B192)=0,"",INDEX(table_options[Component Options],MATCH(1,(table_options[Sector]=$A192)*(table_options[Supply]=$C192)*(table_options[Component]=J$17)*(table_options[Default?]=TRUE),0)))</f>
        <v>None</v>
      </c>
      <c r="K192" s="148">
        <f>IF(J192="None",0,INDEX('Default Values'!$B$72:$B$85,MATCH('Historical Mix'!J$17,'Default Values'!$A$72:$A$85,0)))</f>
        <v>0</v>
      </c>
      <c r="L192" s="149" cm="1">
        <f t="array" ref="L192">IF(OR(J192="None",D192=0),0,INDEX('Default EI Values'!$F$2:$F$951,_xlfn.IFNA(MATCH(1,('Default EI Values'!$A$2:$A$951=$A192)*('Default EI Values'!$B$2:$B$951=$B192)*('Default EI Values'!$C$2:$C$951=SUBSTITUTE($C192,"*",""))*('Default EI Values'!$D$2:$D$951=J$17)*('Default EI Values'!$E$2:$E$951=J192),0),MATCH(1,('Default EI Values'!$A$2:$A$951=$A192)*('Default EI Values'!$B$2:$B$951="Any")*('Default EI Values'!$C$2:$C$951=$C192)*('Default EI Values'!$D$2:$D$951=J$17)*('Default EI Values'!$E$2:$E$951=J192),0))))</f>
        <v>0</v>
      </c>
      <c r="M192" s="204"/>
      <c r="N192" s="204"/>
      <c r="O192" s="140" t="str" cm="1">
        <f t="array" ref="O192">IF(LEN($B192)=0,"",INDEX(table_options[Component Options],MATCH(1,(table_options[Sector]=$A192)*(table_options[Supply]=$C192)*(table_options[Component]=O$17)*(table_options[Default?]=TRUE),0)))</f>
        <v>Ag Distribution</v>
      </c>
      <c r="P192" s="140" t="str">
        <f>IF(OR(LEN($C192)=0,O192&lt;&gt;"Urban Potable Distribution"),"",INDEX('Default Values'!$B$56:$B$65,MATCH('Historical Mix'!$B192,'Default Values'!$A$56:$A$65,0)))</f>
        <v/>
      </c>
      <c r="Q192" s="148">
        <f>IF(P192="None",0,INDEX('Default Values'!$B$72:$B$85,MATCH('Historical Mix'!O$17,'Default Values'!$A$72:$A$85,0)))</f>
        <v>0.95</v>
      </c>
      <c r="R192" s="149" cm="1">
        <f t="array" ref="R192">IF(OR(O192="None",D192=0),0,INDEX('Default EI Values'!$F$2:$F$951,_xlfn.IFNA(MATCH(1,('Default EI Values'!$A$2:$A$951=$A192)*('Default EI Values'!$B$2:$B$951=$B192)*('Default EI Values'!$C$2:$C$951=SUBSTITUTE($C192,"*",""))*('Default EI Values'!$D$2:$D$951=O$17)*('Default EI Values'!$E$2:$E$951=O192),0),_xlfn.IFNA(MATCH(1,('Default EI Values'!$A$2:$A$951=$A192)*('Default EI Values'!$B$2:$B$951="Any")*('Default EI Values'!$C$2:$C$951=$C192)*('Default EI Values'!$D$2:$D$951=O$17)*('Default EI Values'!$E$2:$E$951=O192),0),MATCH(1,('Default EI Values'!$B$2:$B$951="Any")*('Default EI Values'!$C$2:$C$951=$C192)*('Default EI Values'!$D$2:$D$951=O$17)*('Default EI Values'!$E$2:$E$951=$O192&amp;" - "&amp;$P192),0)))))</f>
        <v>388.57731749999999</v>
      </c>
      <c r="S192" s="204"/>
      <c r="T192" s="204"/>
      <c r="U192" s="140" t="str" cm="1">
        <f t="array" ref="U192">IF(LEN($B192)=0,"",INDEX(table_options[Component Options],MATCH(1,(table_options[Sector]=$A192)*(table_options[Supply]=$C192)*(table_options[Component]=U$17)*(table_options[Default?]=TRUE),0)))</f>
        <v>None</v>
      </c>
      <c r="V192" s="148">
        <f>IF(U192="None",0,INDEX('Default Values'!$B$72:$B$85,MATCH('Historical Mix'!U$17,'Default Values'!$A$72:$A$85,0)))</f>
        <v>0</v>
      </c>
      <c r="W192" s="149" cm="1">
        <f t="array" ref="W192">IF(OR(U192="None",D192=0),0,INDEX('Default EI Values'!$F$2:$F$951,_xlfn.IFNA(MATCH(1,('Default EI Values'!$A$2:$A$951=$A192)*('Default EI Values'!$B$2:$B$951=$B192)*('Default EI Values'!$C$2:$C$951=SUBSTITUTE($C192,"*",""))*('Default EI Values'!$D$2:$D$951=U$17)*('Default EI Values'!$E$2:$E$951=U192),0),MATCH(1,('Default EI Values'!$A$2:$A$951=$A192)*('Default EI Values'!$B$2:$B$951="Any")*('Default EI Values'!$C$2:$C$951=$C192)*('Default EI Values'!$D$2:$D$951=U$17)*('Default EI Values'!$E$2:$E$951=U192),0))))</f>
        <v>0</v>
      </c>
      <c r="X192" s="204"/>
      <c r="Y192" s="204"/>
      <c r="Z192" s="140" t="str" cm="1">
        <f t="array" ref="Z192">IF(LEN($B192)=0,"",INDEX(table_options[Component Options],MATCH(1,(table_options[Sector]=$A192)*(table_options[Supply]=$C192)*(table_options[Component]=Z$17)*(table_options[Default?]=TRUE),0)))</f>
        <v>None</v>
      </c>
      <c r="AA192" s="148">
        <f>IF(Z192="None",0,INDEX('Default Values'!$B$72:$B$85,MATCH('Historical Mix'!Z$17,'Default Values'!$A$72:$A$85,0)))</f>
        <v>0</v>
      </c>
      <c r="AB192" s="149" cm="1">
        <f t="array" ref="AB192">IF(OR(Z192="None",D192=0),0,INDEX('Default EI Values'!$F$2:$F$951,_xlfn.IFNA(MATCH(1,('Default EI Values'!$A$2:$A$951=$A192)*('Default EI Values'!$B$2:$B$951=$B192)*('Default EI Values'!$C$2:$C$951=SUBSTITUTE($C192,"*",""))*('Default EI Values'!$D$2:$D$951=Z$17)*('Default EI Values'!$E$2:$E$951=Z192),0),MATCH(1,('Default EI Values'!$A$2:$A$951=$A192)*('Default EI Values'!$B$2:$B$951="Any")*('Default EI Values'!$C$2:$C$951=$C192)*('Default EI Values'!$D$2:$D$951=Z$17)*('Default EI Values'!$E$2:$E$951=Z192),0))))</f>
        <v>0</v>
      </c>
      <c r="AC192" s="204"/>
      <c r="AD192" s="204"/>
    </row>
    <row r="193" spans="1:30" x14ac:dyDescent="0.25">
      <c r="A193" s="140" t="s">
        <v>11</v>
      </c>
      <c r="B193" s="140" t="s">
        <v>26</v>
      </c>
      <c r="C193" s="140" t="s">
        <v>189</v>
      </c>
      <c r="D193" s="147">
        <f t="shared" si="82"/>
        <v>0.15885267772060221</v>
      </c>
      <c r="E193" s="140" t="str" cm="1">
        <f t="array" ref="E193">IF(LEN($B193)=0,"",INDEX(table_options[Component Options],MATCH(1,(table_options[Sector]=$A193)*(table_options[Supply]=$C193)*(table_options[Component]=E$17)*(table_options[Default?]=TRUE),0)))</f>
        <v>Local Surface Water</v>
      </c>
      <c r="F193" s="148">
        <f>IF(E193="None",0,INDEX('Default Values'!$B$72:$B$85,MATCH('Historical Mix'!$C193,'Default Values'!$A$72:$A$85,0)))</f>
        <v>0.27</v>
      </c>
      <c r="G193" s="149" cm="1">
        <f t="array" ref="G193">IF(OR(E193="None",D193=0),0,_xlfn.IFNA(INDEX('Default EI Values'!$F$2:$F$951,_xlfn.IFNA(MATCH(1,('Default EI Values'!$A$2:$A$951=$A193)*('Default EI Values'!$B$2:$B$951=$B193)*('Default EI Values'!$C$2:$C$951=SUBSTITUTE($C193,"*",""))*('Default EI Values'!$D$2:$D$951=E$17)*('Default EI Values'!$E$2:$E$951=E193),0),MATCH(1,('Default EI Values'!$A$2:$A$951=$A193)*('Default EI Values'!$B$2:$B$951="Any")*('Default EI Values'!$C$2:$C$951=$C193)*('Default EI Values'!$D$2:$D$951=E$17)*('Default EI Values'!$E$2:$E$951=E193),0))),0))</f>
        <v>88.91037350000002</v>
      </c>
      <c r="H193" s="204"/>
      <c r="I193" s="204"/>
      <c r="J193" s="140" t="str" cm="1">
        <f t="array" ref="J193">IF(LEN($B193)=0,"",INDEX(table_options[Component Options],MATCH(1,(table_options[Sector]=$A193)*(table_options[Supply]=$C193)*(table_options[Component]=J$17)*(table_options[Default?]=TRUE),0)))</f>
        <v>None</v>
      </c>
      <c r="K193" s="148">
        <f>IF(J193="None",0,INDEX('Default Values'!$B$72:$B$85,MATCH('Historical Mix'!J$17,'Default Values'!$A$72:$A$85,0)))</f>
        <v>0</v>
      </c>
      <c r="L193" s="149" cm="1">
        <f t="array" ref="L193">IF(OR(J193="None",D193=0),0,INDEX('Default EI Values'!$F$2:$F$951,_xlfn.IFNA(MATCH(1,('Default EI Values'!$A$2:$A$951=$A193)*('Default EI Values'!$B$2:$B$951=$B193)*('Default EI Values'!$C$2:$C$951=SUBSTITUTE($C193,"*",""))*('Default EI Values'!$D$2:$D$951=J$17)*('Default EI Values'!$E$2:$E$951=J193),0),MATCH(1,('Default EI Values'!$A$2:$A$951=$A193)*('Default EI Values'!$B$2:$B$951="Any")*('Default EI Values'!$C$2:$C$951=$C193)*('Default EI Values'!$D$2:$D$951=J$17)*('Default EI Values'!$E$2:$E$951=J193),0))))</f>
        <v>0</v>
      </c>
      <c r="M193" s="204"/>
      <c r="N193" s="204"/>
      <c r="O193" s="140" t="str" cm="1">
        <f t="array" ref="O193">IF(LEN($B193)=0,"",INDEX(table_options[Component Options],MATCH(1,(table_options[Sector]=$A193)*(table_options[Supply]=$C193)*(table_options[Component]=O$17)*(table_options[Default?]=TRUE),0)))</f>
        <v>Ag Distribution</v>
      </c>
      <c r="P193" s="140" t="str">
        <f>IF(OR(LEN($C193)=0,O193&lt;&gt;"Urban Potable Distribution"),"",INDEX('Default Values'!$B$56:$B$65,MATCH('Historical Mix'!$B193,'Default Values'!$A$56:$A$65,0)))</f>
        <v/>
      </c>
      <c r="Q193" s="148">
        <f>IF(P193="None",0,INDEX('Default Values'!$B$72:$B$85,MATCH('Historical Mix'!O$17,'Default Values'!$A$72:$A$85,0)))</f>
        <v>0.95</v>
      </c>
      <c r="R193" s="149" cm="1">
        <f t="array" ref="R193">IF(OR(O193="None",D193=0),0,INDEX('Default EI Values'!$F$2:$F$951,_xlfn.IFNA(MATCH(1,('Default EI Values'!$A$2:$A$951=$A193)*('Default EI Values'!$B$2:$B$951=$B193)*('Default EI Values'!$C$2:$C$951=SUBSTITUTE($C193,"*",""))*('Default EI Values'!$D$2:$D$951=O$17)*('Default EI Values'!$E$2:$E$951=O193),0),_xlfn.IFNA(MATCH(1,('Default EI Values'!$A$2:$A$951=$A193)*('Default EI Values'!$B$2:$B$951="Any")*('Default EI Values'!$C$2:$C$951=$C193)*('Default EI Values'!$D$2:$D$951=O$17)*('Default EI Values'!$E$2:$E$951=O193),0),MATCH(1,('Default EI Values'!$B$2:$B$951="Any")*('Default EI Values'!$C$2:$C$951=$C193)*('Default EI Values'!$D$2:$D$951=O$17)*('Default EI Values'!$E$2:$E$951=$O193&amp;" - "&amp;$P193),0)))))</f>
        <v>388.57731749999999</v>
      </c>
      <c r="S193" s="204"/>
      <c r="T193" s="204"/>
      <c r="U193" s="140" t="str" cm="1">
        <f t="array" ref="U193">IF(LEN($B193)=0,"",INDEX(table_options[Component Options],MATCH(1,(table_options[Sector]=$A193)*(table_options[Supply]=$C193)*(table_options[Component]=U$17)*(table_options[Default?]=TRUE),0)))</f>
        <v>None</v>
      </c>
      <c r="V193" s="148">
        <f>IF(U193="None",0,INDEX('Default Values'!$B$72:$B$85,MATCH('Historical Mix'!U$17,'Default Values'!$A$72:$A$85,0)))</f>
        <v>0</v>
      </c>
      <c r="W193" s="149" cm="1">
        <f t="array" ref="W193">IF(OR(U193="None",D193=0),0,INDEX('Default EI Values'!$F$2:$F$951,_xlfn.IFNA(MATCH(1,('Default EI Values'!$A$2:$A$951=$A193)*('Default EI Values'!$B$2:$B$951=$B193)*('Default EI Values'!$C$2:$C$951=SUBSTITUTE($C193,"*",""))*('Default EI Values'!$D$2:$D$951=U$17)*('Default EI Values'!$E$2:$E$951=U193),0),MATCH(1,('Default EI Values'!$A$2:$A$951=$A193)*('Default EI Values'!$B$2:$B$951="Any")*('Default EI Values'!$C$2:$C$951=$C193)*('Default EI Values'!$D$2:$D$951=U$17)*('Default EI Values'!$E$2:$E$951=U193),0))))</f>
        <v>0</v>
      </c>
      <c r="X193" s="204"/>
      <c r="Y193" s="204"/>
      <c r="Z193" s="140" t="str" cm="1">
        <f t="array" ref="Z193">IF(LEN($B193)=0,"",INDEX(table_options[Component Options],MATCH(1,(table_options[Sector]=$A193)*(table_options[Supply]=$C193)*(table_options[Component]=Z$17)*(table_options[Default?]=TRUE),0)))</f>
        <v>None</v>
      </c>
      <c r="AA193" s="148">
        <f>IF(Z193="None",0,INDEX('Default Values'!$B$72:$B$85,MATCH('Historical Mix'!Z$17,'Default Values'!$A$72:$A$85,0)))</f>
        <v>0</v>
      </c>
      <c r="AB193" s="149" cm="1">
        <f t="array" ref="AB193">IF(OR(Z193="None",D193=0),0,INDEX('Default EI Values'!$F$2:$F$951,_xlfn.IFNA(MATCH(1,('Default EI Values'!$A$2:$A$951=$A193)*('Default EI Values'!$B$2:$B$951=$B193)*('Default EI Values'!$C$2:$C$951=SUBSTITUTE($C193,"*",""))*('Default EI Values'!$D$2:$D$951=Z$17)*('Default EI Values'!$E$2:$E$951=Z193),0),MATCH(1,('Default EI Values'!$A$2:$A$951=$A193)*('Default EI Values'!$B$2:$B$951="Any")*('Default EI Values'!$C$2:$C$951=$C193)*('Default EI Values'!$D$2:$D$951=Z$17)*('Default EI Values'!$E$2:$E$951=Z193),0))))</f>
        <v>0</v>
      </c>
      <c r="AC193" s="204"/>
      <c r="AD193" s="204"/>
    </row>
    <row r="194" spans="1:30" x14ac:dyDescent="0.25">
      <c r="A194" s="140" t="s">
        <v>11</v>
      </c>
      <c r="B194" s="140" t="s">
        <v>26</v>
      </c>
      <c r="C194" s="140" t="s">
        <v>188</v>
      </c>
      <c r="D194" s="147">
        <f t="shared" si="82"/>
        <v>0</v>
      </c>
      <c r="E194" s="140" t="str" cm="1">
        <f t="array" ref="E194">IF(LEN($B194)=0,"",INDEX(table_options[Component Options],MATCH(1,(table_options[Sector]=$A194)*(table_options[Supply]=$C194)*(table_options[Component]=E$17)*(table_options[Default?]=TRUE),0)))</f>
        <v>Local Imported Deliveries</v>
      </c>
      <c r="F194" s="148">
        <f>IF(E194="None",0,INDEX('Default Values'!$B$72:$B$85,MATCH('Historical Mix'!$C194,'Default Values'!$A$72:$A$85,0)))</f>
        <v>0.27</v>
      </c>
      <c r="G194" s="149" cm="1">
        <f t="array" ref="G194">IF(OR(E194="None",D194=0),0,_xlfn.IFNA(INDEX('Default EI Values'!$F$2:$F$951,_xlfn.IFNA(MATCH(1,('Default EI Values'!$A$2:$A$951=$A194)*('Default EI Values'!$B$2:$B$951=$B194)*('Default EI Values'!$C$2:$C$951=SUBSTITUTE($C194,"*",""))*('Default EI Values'!$D$2:$D$951=E$17)*('Default EI Values'!$E$2:$E$951=E194),0),MATCH(1,('Default EI Values'!$A$2:$A$951=$A194)*('Default EI Values'!$B$2:$B$951="Any")*('Default EI Values'!$C$2:$C$951=$C194)*('Default EI Values'!$D$2:$D$951=E$17)*('Default EI Values'!$E$2:$E$951=E194),0))),0))</f>
        <v>0</v>
      </c>
      <c r="H194" s="204"/>
      <c r="I194" s="204"/>
      <c r="J194" s="140" t="str" cm="1">
        <f t="array" ref="J194">IF(LEN($B194)=0,"",INDEX(table_options[Component Options],MATCH(1,(table_options[Sector]=$A194)*(table_options[Supply]=$C194)*(table_options[Component]=J$17)*(table_options[Default?]=TRUE),0)))</f>
        <v>None</v>
      </c>
      <c r="K194" s="148">
        <f>IF(J194="None",0,INDEX('Default Values'!$B$72:$B$85,MATCH('Historical Mix'!J$17,'Default Values'!$A$72:$A$85,0)))</f>
        <v>0</v>
      </c>
      <c r="L194" s="149" cm="1">
        <f t="array" ref="L194">IF(OR(J194="None",D194=0),0,INDEX('Default EI Values'!$F$2:$F$951,_xlfn.IFNA(MATCH(1,('Default EI Values'!$A$2:$A$951=$A194)*('Default EI Values'!$B$2:$B$951=$B194)*('Default EI Values'!$C$2:$C$951=SUBSTITUTE($C194,"*",""))*('Default EI Values'!$D$2:$D$951=J$17)*('Default EI Values'!$E$2:$E$951=J194),0),MATCH(1,('Default EI Values'!$A$2:$A$951=$A194)*('Default EI Values'!$B$2:$B$951="Any")*('Default EI Values'!$C$2:$C$951=$C194)*('Default EI Values'!$D$2:$D$951=J$17)*('Default EI Values'!$E$2:$E$951=J194),0))))</f>
        <v>0</v>
      </c>
      <c r="M194" s="204"/>
      <c r="N194" s="204"/>
      <c r="O194" s="140" t="str" cm="1">
        <f t="array" ref="O194">IF(LEN($B194)=0,"",INDEX(table_options[Component Options],MATCH(1,(table_options[Sector]=$A194)*(table_options[Supply]=$C194)*(table_options[Component]=O$17)*(table_options[Default?]=TRUE),0)))</f>
        <v>Ag Distribution</v>
      </c>
      <c r="P194" s="140" t="str">
        <f>IF(OR(LEN($C194)=0,O194&lt;&gt;"Urban Potable Distribution"),"",INDEX('Default Values'!$B$56:$B$65,MATCH('Historical Mix'!$B194,'Default Values'!$A$56:$A$65,0)))</f>
        <v/>
      </c>
      <c r="Q194" s="148">
        <f>IF(P194="None",0,INDEX('Default Values'!$B$72:$B$85,MATCH('Historical Mix'!O$17,'Default Values'!$A$72:$A$85,0)))</f>
        <v>0.95</v>
      </c>
      <c r="R194" s="149" cm="1">
        <f t="array" ref="R194">IF(OR(O194="None",D194=0),0,INDEX('Default EI Values'!$F$2:$F$951,_xlfn.IFNA(MATCH(1,('Default EI Values'!$A$2:$A$951=$A194)*('Default EI Values'!$B$2:$B$951=$B194)*('Default EI Values'!$C$2:$C$951=SUBSTITUTE($C194,"*",""))*('Default EI Values'!$D$2:$D$951=O$17)*('Default EI Values'!$E$2:$E$951=O194),0),_xlfn.IFNA(MATCH(1,('Default EI Values'!$A$2:$A$951=$A194)*('Default EI Values'!$B$2:$B$951="Any")*('Default EI Values'!$C$2:$C$951=$C194)*('Default EI Values'!$D$2:$D$951=O$17)*('Default EI Values'!$E$2:$E$951=O194),0),MATCH(1,('Default EI Values'!$B$2:$B$951="Any")*('Default EI Values'!$C$2:$C$951=$C194)*('Default EI Values'!$D$2:$D$951=O$17)*('Default EI Values'!$E$2:$E$951=$O194&amp;" - "&amp;$P194),0)))))</f>
        <v>0</v>
      </c>
      <c r="S194" s="204"/>
      <c r="T194" s="204"/>
      <c r="U194" s="140" t="str" cm="1">
        <f t="array" ref="U194">IF(LEN($B194)=0,"",INDEX(table_options[Component Options],MATCH(1,(table_options[Sector]=$A194)*(table_options[Supply]=$C194)*(table_options[Component]=U$17)*(table_options[Default?]=TRUE),0)))</f>
        <v>None</v>
      </c>
      <c r="V194" s="148">
        <f>IF(U194="None",0,INDEX('Default Values'!$B$72:$B$85,MATCH('Historical Mix'!U$17,'Default Values'!$A$72:$A$85,0)))</f>
        <v>0</v>
      </c>
      <c r="W194" s="149" cm="1">
        <f t="array" ref="W194">IF(OR(U194="None",D194=0),0,INDEX('Default EI Values'!$F$2:$F$951,_xlfn.IFNA(MATCH(1,('Default EI Values'!$A$2:$A$951=$A194)*('Default EI Values'!$B$2:$B$951=$B194)*('Default EI Values'!$C$2:$C$951=SUBSTITUTE($C194,"*",""))*('Default EI Values'!$D$2:$D$951=U$17)*('Default EI Values'!$E$2:$E$951=U194),0),MATCH(1,('Default EI Values'!$A$2:$A$951=$A194)*('Default EI Values'!$B$2:$B$951="Any")*('Default EI Values'!$C$2:$C$951=$C194)*('Default EI Values'!$D$2:$D$951=U$17)*('Default EI Values'!$E$2:$E$951=U194),0))))</f>
        <v>0</v>
      </c>
      <c r="X194" s="204"/>
      <c r="Y194" s="204"/>
      <c r="Z194" s="140" t="str" cm="1">
        <f t="array" ref="Z194">IF(LEN($B194)=0,"",INDEX(table_options[Component Options],MATCH(1,(table_options[Sector]=$A194)*(table_options[Supply]=$C194)*(table_options[Component]=Z$17)*(table_options[Default?]=TRUE),0)))</f>
        <v>None</v>
      </c>
      <c r="AA194" s="148">
        <f>IF(Z194="None",0,INDEX('Default Values'!$B$72:$B$85,MATCH('Historical Mix'!Z$17,'Default Values'!$A$72:$A$85,0)))</f>
        <v>0</v>
      </c>
      <c r="AB194" s="149" cm="1">
        <f t="array" ref="AB194">IF(OR(Z194="None",D194=0),0,INDEX('Default EI Values'!$F$2:$F$951,_xlfn.IFNA(MATCH(1,('Default EI Values'!$A$2:$A$951=$A194)*('Default EI Values'!$B$2:$B$951=$B194)*('Default EI Values'!$C$2:$C$951=SUBSTITUTE($C194,"*",""))*('Default EI Values'!$D$2:$D$951=Z$17)*('Default EI Values'!$E$2:$E$951=Z194),0),MATCH(1,('Default EI Values'!$A$2:$A$951=$A194)*('Default EI Values'!$B$2:$B$951="Any")*('Default EI Values'!$C$2:$C$951=$C194)*('Default EI Values'!$D$2:$D$951=Z$17)*('Default EI Values'!$E$2:$E$951=Z194),0))))</f>
        <v>0</v>
      </c>
      <c r="AC194" s="204"/>
      <c r="AD194" s="204"/>
    </row>
    <row r="195" spans="1:30" x14ac:dyDescent="0.25">
      <c r="A195" s="140" t="s">
        <v>11</v>
      </c>
      <c r="B195" s="140" t="s">
        <v>26</v>
      </c>
      <c r="C195" s="140" t="s">
        <v>19</v>
      </c>
      <c r="D195" s="147">
        <f t="shared" si="82"/>
        <v>0</v>
      </c>
      <c r="E195" s="140" t="str" cm="1">
        <f t="array" ref="E195">IF(LEN($B195)=0,"",INDEX(table_options[Component Options],MATCH(1,(table_options[Sector]=$A195)*(table_options[Supply]=$C195)*(table_options[Component]=E$17)*(table_options[Default?]=TRUE),0)))</f>
        <v>Colorado River Conveyance</v>
      </c>
      <c r="F195" s="148">
        <f>IF(E195="None",0,INDEX('Default Values'!$B$72:$B$85,MATCH('Historical Mix'!$C195,'Default Values'!$A$72:$A$85,0)))</f>
        <v>0</v>
      </c>
      <c r="G195" s="149" cm="1">
        <f t="array" ref="G195">IF(OR(E195="None",D195=0),0,_xlfn.IFNA(INDEX('Default EI Values'!$F$2:$F$951,_xlfn.IFNA(MATCH(1,('Default EI Values'!$A$2:$A$951=$A195)*('Default EI Values'!$B$2:$B$951=$B195)*('Default EI Values'!$C$2:$C$951=SUBSTITUTE($C195,"*",""))*('Default EI Values'!$D$2:$D$951=E$17)*('Default EI Values'!$E$2:$E$951=E195),0),MATCH(1,('Default EI Values'!$A$2:$A$951=$A195)*('Default EI Values'!$B$2:$B$951="Any")*('Default EI Values'!$C$2:$C$951=$C195)*('Default EI Values'!$D$2:$D$951=E$17)*('Default EI Values'!$E$2:$E$951=E195),0))),0))</f>
        <v>0</v>
      </c>
      <c r="H195" s="204"/>
      <c r="I195" s="204"/>
      <c r="J195" s="140" t="str" cm="1">
        <f t="array" ref="J195">IF(LEN($B195)=0,"",INDEX(table_options[Component Options],MATCH(1,(table_options[Sector]=$A195)*(table_options[Supply]=$C195)*(table_options[Component]=J$17)*(table_options[Default?]=TRUE),0)))</f>
        <v>None</v>
      </c>
      <c r="K195" s="148">
        <f>IF(J195="None",0,INDEX('Default Values'!$B$72:$B$85,MATCH('Historical Mix'!J$17,'Default Values'!$A$72:$A$85,0)))</f>
        <v>0</v>
      </c>
      <c r="L195" s="149" cm="1">
        <f t="array" ref="L195">IF(OR(J195="None",D195=0),0,INDEX('Default EI Values'!$F$2:$F$951,_xlfn.IFNA(MATCH(1,('Default EI Values'!$A$2:$A$951=$A195)*('Default EI Values'!$B$2:$B$951=$B195)*('Default EI Values'!$C$2:$C$951=SUBSTITUTE($C195,"*",""))*('Default EI Values'!$D$2:$D$951=J$17)*('Default EI Values'!$E$2:$E$951=J195),0),MATCH(1,('Default EI Values'!$A$2:$A$951=$A195)*('Default EI Values'!$B$2:$B$951="Any")*('Default EI Values'!$C$2:$C$951=$C195)*('Default EI Values'!$D$2:$D$951=J$17)*('Default EI Values'!$E$2:$E$951=J195),0))))</f>
        <v>0</v>
      </c>
      <c r="M195" s="204"/>
      <c r="N195" s="204"/>
      <c r="O195" s="140" t="str" cm="1">
        <f t="array" ref="O195">IF(LEN($B195)=0,"",INDEX(table_options[Component Options],MATCH(1,(table_options[Sector]=$A195)*(table_options[Supply]=$C195)*(table_options[Component]=O$17)*(table_options[Default?]=TRUE),0)))</f>
        <v>Ag Distribution</v>
      </c>
      <c r="P195" s="140" t="str">
        <f>IF(OR(LEN($C195)=0,O195&lt;&gt;"Urban Potable Distribution"),"",INDEX('Default Values'!$B$56:$B$65,MATCH('Historical Mix'!$B195,'Default Values'!$A$56:$A$65,0)))</f>
        <v/>
      </c>
      <c r="Q195" s="148">
        <f>IF(P195="None",0,INDEX('Default Values'!$B$72:$B$85,MATCH('Historical Mix'!O$17,'Default Values'!$A$72:$A$85,0)))</f>
        <v>0.95</v>
      </c>
      <c r="R195" s="149" cm="1">
        <f t="array" ref="R195">IF(OR(O195="None",D195=0),0,INDEX('Default EI Values'!$F$2:$F$951,_xlfn.IFNA(MATCH(1,('Default EI Values'!$A$2:$A$951=$A195)*('Default EI Values'!$B$2:$B$951=$B195)*('Default EI Values'!$C$2:$C$951=SUBSTITUTE($C195,"*",""))*('Default EI Values'!$D$2:$D$951=O$17)*('Default EI Values'!$E$2:$E$951=O195),0),_xlfn.IFNA(MATCH(1,('Default EI Values'!$A$2:$A$951=$A195)*('Default EI Values'!$B$2:$B$951="Any")*('Default EI Values'!$C$2:$C$951=$C195)*('Default EI Values'!$D$2:$D$951=O$17)*('Default EI Values'!$E$2:$E$951=O195),0),MATCH(1,('Default EI Values'!$B$2:$B$951="Any")*('Default EI Values'!$C$2:$C$951=$C195)*('Default EI Values'!$D$2:$D$951=O$17)*('Default EI Values'!$E$2:$E$951=$O195&amp;" - "&amp;$P195),0)))))</f>
        <v>0</v>
      </c>
      <c r="S195" s="204"/>
      <c r="T195" s="204"/>
      <c r="U195" s="140" t="str" cm="1">
        <f t="array" ref="U195">IF(LEN($B195)=0,"",INDEX(table_options[Component Options],MATCH(1,(table_options[Sector]=$A195)*(table_options[Supply]=$C195)*(table_options[Component]=U$17)*(table_options[Default?]=TRUE),0)))</f>
        <v>None</v>
      </c>
      <c r="V195" s="148">
        <f>IF(U195="None",0,INDEX('Default Values'!$B$72:$B$85,MATCH('Historical Mix'!U$17,'Default Values'!$A$72:$A$85,0)))</f>
        <v>0</v>
      </c>
      <c r="W195" s="149" cm="1">
        <f t="array" ref="W195">IF(OR(U195="None",D195=0),0,INDEX('Default EI Values'!$F$2:$F$951,_xlfn.IFNA(MATCH(1,('Default EI Values'!$A$2:$A$951=$A195)*('Default EI Values'!$B$2:$B$951=$B195)*('Default EI Values'!$C$2:$C$951=SUBSTITUTE($C195,"*",""))*('Default EI Values'!$D$2:$D$951=U$17)*('Default EI Values'!$E$2:$E$951=U195),0),MATCH(1,('Default EI Values'!$A$2:$A$951=$A195)*('Default EI Values'!$B$2:$B$951="Any")*('Default EI Values'!$C$2:$C$951=$C195)*('Default EI Values'!$D$2:$D$951=U$17)*('Default EI Values'!$E$2:$E$951=U195),0))))</f>
        <v>0</v>
      </c>
      <c r="X195" s="204"/>
      <c r="Y195" s="204"/>
      <c r="Z195" s="140" t="str" cm="1">
        <f t="array" ref="Z195">IF(LEN($B195)=0,"",INDEX(table_options[Component Options],MATCH(1,(table_options[Sector]=$A195)*(table_options[Supply]=$C195)*(table_options[Component]=Z$17)*(table_options[Default?]=TRUE),0)))</f>
        <v>None</v>
      </c>
      <c r="AA195" s="148">
        <f>IF(Z195="None",0,INDEX('Default Values'!$B$72:$B$85,MATCH('Historical Mix'!Z$17,'Default Values'!$A$72:$A$85,0)))</f>
        <v>0</v>
      </c>
      <c r="AB195" s="149" cm="1">
        <f t="array" ref="AB195">IF(OR(Z195="None",D195=0),0,INDEX('Default EI Values'!$F$2:$F$951,_xlfn.IFNA(MATCH(1,('Default EI Values'!$A$2:$A$951=$A195)*('Default EI Values'!$B$2:$B$951=$B195)*('Default EI Values'!$C$2:$C$951=SUBSTITUTE($C195,"*",""))*('Default EI Values'!$D$2:$D$951=Z$17)*('Default EI Values'!$E$2:$E$951=Z195),0),MATCH(1,('Default EI Values'!$A$2:$A$951=$A195)*('Default EI Values'!$B$2:$B$951="Any")*('Default EI Values'!$C$2:$C$951=$C195)*('Default EI Values'!$D$2:$D$951=Z$17)*('Default EI Values'!$E$2:$E$951=Z195),0))))</f>
        <v>0</v>
      </c>
      <c r="AC195" s="204"/>
      <c r="AD195" s="204"/>
    </row>
    <row r="196" spans="1:30" x14ac:dyDescent="0.25">
      <c r="A196" s="140" t="s">
        <v>11</v>
      </c>
      <c r="B196" s="140" t="s">
        <v>26</v>
      </c>
      <c r="C196" s="140" t="s">
        <v>191</v>
      </c>
      <c r="D196" s="147">
        <f t="shared" si="82"/>
        <v>0</v>
      </c>
      <c r="E196" s="140" t="str" cm="1">
        <f t="array" ref="E196">IF(LEN($B196)=0,"",INDEX(table_options[Component Options],MATCH(1,(table_options[Sector]=$A196)*(table_options[Supply]=$C196)*(table_options[Component]=E$17)*(table_options[Default?]=TRUE),0)))</f>
        <v>Central Valley Project Conveyance</v>
      </c>
      <c r="F196" s="148">
        <f>IF(E196="None",0,INDEX('Default Values'!$B$72:$B$85,MATCH('Historical Mix'!$C196,'Default Values'!$A$72:$A$85,0)))</f>
        <v>0</v>
      </c>
      <c r="G196" s="149" cm="1">
        <f t="array" ref="G196">IF(OR(E196="None",D196=0),0,_xlfn.IFNA(INDEX('Default EI Values'!$F$2:$F$951,_xlfn.IFNA(MATCH(1,('Default EI Values'!$A$2:$A$951=$A196)*('Default EI Values'!$B$2:$B$951=$B196)*('Default EI Values'!$C$2:$C$951=SUBSTITUTE($C196,"*",""))*('Default EI Values'!$D$2:$D$951=E$17)*('Default EI Values'!$E$2:$E$951=E196),0),MATCH(1,('Default EI Values'!$A$2:$A$951=$A196)*('Default EI Values'!$B$2:$B$951="Any")*('Default EI Values'!$C$2:$C$951=$C196)*('Default EI Values'!$D$2:$D$951=E$17)*('Default EI Values'!$E$2:$E$951=E196),0))),0))</f>
        <v>0</v>
      </c>
      <c r="H196" s="204"/>
      <c r="I196" s="204"/>
      <c r="J196" s="140" t="str" cm="1">
        <f t="array" ref="J196">IF(LEN($B196)=0,"",INDEX(table_options[Component Options],MATCH(1,(table_options[Sector]=$A196)*(table_options[Supply]=$C196)*(table_options[Component]=J$17)*(table_options[Default?]=TRUE),0)))</f>
        <v>None</v>
      </c>
      <c r="K196" s="148">
        <f>IF(J196="None",0,INDEX('Default Values'!$B$72:$B$85,MATCH('Historical Mix'!J$17,'Default Values'!$A$72:$A$85,0)))</f>
        <v>0</v>
      </c>
      <c r="L196" s="149" cm="1">
        <f t="array" ref="L196">IF(OR(J196="None",D196=0),0,INDEX('Default EI Values'!$F$2:$F$951,_xlfn.IFNA(MATCH(1,('Default EI Values'!$A$2:$A$951=$A196)*('Default EI Values'!$B$2:$B$951=$B196)*('Default EI Values'!$C$2:$C$951=SUBSTITUTE($C196,"*",""))*('Default EI Values'!$D$2:$D$951=J$17)*('Default EI Values'!$E$2:$E$951=J196),0),MATCH(1,('Default EI Values'!$A$2:$A$951=$A196)*('Default EI Values'!$B$2:$B$951="Any")*('Default EI Values'!$C$2:$C$951=$C196)*('Default EI Values'!$D$2:$D$951=J$17)*('Default EI Values'!$E$2:$E$951=J196),0))))</f>
        <v>0</v>
      </c>
      <c r="M196" s="204"/>
      <c r="N196" s="204"/>
      <c r="O196" s="140" t="str" cm="1">
        <f t="array" ref="O196">IF(LEN($B196)=0,"",INDEX(table_options[Component Options],MATCH(1,(table_options[Sector]=$A196)*(table_options[Supply]=$C196)*(table_options[Component]=O$17)*(table_options[Default?]=TRUE),0)))</f>
        <v>Ag Distribution</v>
      </c>
      <c r="P196" s="140" t="str">
        <f>IF(OR(LEN($C196)=0,O196&lt;&gt;"Urban Potable Distribution"),"",INDEX('Default Values'!$B$56:$B$65,MATCH('Historical Mix'!$B196,'Default Values'!$A$56:$A$65,0)))</f>
        <v/>
      </c>
      <c r="Q196" s="148">
        <f>IF(P196="None",0,INDEX('Default Values'!$B$72:$B$85,MATCH('Historical Mix'!O$17,'Default Values'!$A$72:$A$85,0)))</f>
        <v>0.95</v>
      </c>
      <c r="R196" s="149" cm="1">
        <f t="array" ref="R196">IF(OR(O196="None",D196=0),0,INDEX('Default EI Values'!$F$2:$F$951,_xlfn.IFNA(MATCH(1,('Default EI Values'!$A$2:$A$951=$A196)*('Default EI Values'!$B$2:$B$951=$B196)*('Default EI Values'!$C$2:$C$951=SUBSTITUTE($C196,"*",""))*('Default EI Values'!$D$2:$D$951=O$17)*('Default EI Values'!$E$2:$E$951=O196),0),_xlfn.IFNA(MATCH(1,('Default EI Values'!$A$2:$A$951=$A196)*('Default EI Values'!$B$2:$B$951="Any")*('Default EI Values'!$C$2:$C$951=$C196)*('Default EI Values'!$D$2:$D$951=O$17)*('Default EI Values'!$E$2:$E$951=O196),0),MATCH(1,('Default EI Values'!$B$2:$B$951="Any")*('Default EI Values'!$C$2:$C$951=$C196)*('Default EI Values'!$D$2:$D$951=O$17)*('Default EI Values'!$E$2:$E$951=$O196&amp;" - "&amp;$P196),0)))))</f>
        <v>0</v>
      </c>
      <c r="S196" s="204"/>
      <c r="T196" s="204"/>
      <c r="U196" s="140" t="str" cm="1">
        <f t="array" ref="U196">IF(LEN($B196)=0,"",INDEX(table_options[Component Options],MATCH(1,(table_options[Sector]=$A196)*(table_options[Supply]=$C196)*(table_options[Component]=U$17)*(table_options[Default?]=TRUE),0)))</f>
        <v>None</v>
      </c>
      <c r="V196" s="148">
        <f>IF(U196="None",0,INDEX('Default Values'!$B$72:$B$85,MATCH('Historical Mix'!U$17,'Default Values'!$A$72:$A$85,0)))</f>
        <v>0</v>
      </c>
      <c r="W196" s="149" cm="1">
        <f t="array" ref="W196">IF(OR(U196="None",D196=0),0,INDEX('Default EI Values'!$F$2:$F$951,_xlfn.IFNA(MATCH(1,('Default EI Values'!$A$2:$A$951=$A196)*('Default EI Values'!$B$2:$B$951=$B196)*('Default EI Values'!$C$2:$C$951=SUBSTITUTE($C196,"*",""))*('Default EI Values'!$D$2:$D$951=U$17)*('Default EI Values'!$E$2:$E$951=U196),0),MATCH(1,('Default EI Values'!$A$2:$A$951=$A196)*('Default EI Values'!$B$2:$B$951="Any")*('Default EI Values'!$C$2:$C$951=$C196)*('Default EI Values'!$D$2:$D$951=U$17)*('Default EI Values'!$E$2:$E$951=U196),0))))</f>
        <v>0</v>
      </c>
      <c r="X196" s="204"/>
      <c r="Y196" s="204"/>
      <c r="Z196" s="140" t="str" cm="1">
        <f t="array" ref="Z196">IF(LEN($B196)=0,"",INDEX(table_options[Component Options],MATCH(1,(table_options[Sector]=$A196)*(table_options[Supply]=$C196)*(table_options[Component]=Z$17)*(table_options[Default?]=TRUE),0)))</f>
        <v>None</v>
      </c>
      <c r="AA196" s="148">
        <f>IF(Z196="None",0,INDEX('Default Values'!$B$72:$B$85,MATCH('Historical Mix'!Z$17,'Default Values'!$A$72:$A$85,0)))</f>
        <v>0</v>
      </c>
      <c r="AB196" s="149" cm="1">
        <f t="array" ref="AB196">IF(OR(Z196="None",D196=0),0,INDEX('Default EI Values'!$F$2:$F$951,_xlfn.IFNA(MATCH(1,('Default EI Values'!$A$2:$A$951=$A196)*('Default EI Values'!$B$2:$B$951=$B196)*('Default EI Values'!$C$2:$C$951=SUBSTITUTE($C196,"*",""))*('Default EI Values'!$D$2:$D$951=Z$17)*('Default EI Values'!$E$2:$E$951=Z196),0),MATCH(1,('Default EI Values'!$A$2:$A$951=$A196)*('Default EI Values'!$B$2:$B$951="Any")*('Default EI Values'!$C$2:$C$951=$C196)*('Default EI Values'!$D$2:$D$951=Z$17)*('Default EI Values'!$E$2:$E$951=Z196),0))))</f>
        <v>0</v>
      </c>
      <c r="AC196" s="204"/>
      <c r="AD196" s="204"/>
    </row>
    <row r="197" spans="1:30" x14ac:dyDescent="0.25">
      <c r="A197" s="140" t="s">
        <v>11</v>
      </c>
      <c r="B197" s="140" t="s">
        <v>26</v>
      </c>
      <c r="C197" s="140" t="s">
        <v>190</v>
      </c>
      <c r="D197" s="147">
        <f t="shared" si="82"/>
        <v>0.13421955403087474</v>
      </c>
      <c r="E197" s="140" t="str" cm="1">
        <f t="array" ref="E197">IF(LEN($B197)=0,"",INDEX(table_options[Component Options],MATCH(1,(table_options[Sector]=$A197)*(table_options[Supply]=$C197)*(table_options[Component]=E$17)*(table_options[Default?]=TRUE),0)))</f>
        <v>State Water Project Conveyance</v>
      </c>
      <c r="F197" s="148">
        <f>IF(E197="None",0,INDEX('Default Values'!$B$72:$B$85,MATCH('Historical Mix'!$C197,'Default Values'!$A$72:$A$85,0)))</f>
        <v>0</v>
      </c>
      <c r="G197" s="149" cm="1">
        <f t="array" ref="G197">IF(OR(E197="None",D197=0),0,_xlfn.IFNA(INDEX('Default EI Values'!$F$2:$F$951,_xlfn.IFNA(MATCH(1,('Default EI Values'!$A$2:$A$951=$A197)*('Default EI Values'!$B$2:$B$951=$B197)*('Default EI Values'!$C$2:$C$951=SUBSTITUTE($C197,"*",""))*('Default EI Values'!$D$2:$D$951=E$17)*('Default EI Values'!$E$2:$E$951=E197),0),MATCH(1,('Default EI Values'!$A$2:$A$951=$A197)*('Default EI Values'!$B$2:$B$951="Any")*('Default EI Values'!$C$2:$C$951=$C197)*('Default EI Values'!$D$2:$D$951=E$17)*('Default EI Values'!$E$2:$E$951=E197),0))),0))</f>
        <v>3600.0960810000006</v>
      </c>
      <c r="H197" s="205"/>
      <c r="I197" s="205"/>
      <c r="J197" s="140" t="str" cm="1">
        <f t="array" ref="J197">IF(LEN($B197)=0,"",INDEX(table_options[Component Options],MATCH(1,(table_options[Sector]=$A197)*(table_options[Supply]=$C197)*(table_options[Component]=J$17)*(table_options[Default?]=TRUE),0)))</f>
        <v>None</v>
      </c>
      <c r="K197" s="148">
        <f>IF(J197="None",0,INDEX('Default Values'!$B$72:$B$85,MATCH('Historical Mix'!J$17,'Default Values'!$A$72:$A$85,0)))</f>
        <v>0</v>
      </c>
      <c r="L197" s="149" cm="1">
        <f t="array" ref="L197">IF(OR(J197="None",D197=0),0,INDEX('Default EI Values'!$F$2:$F$951,_xlfn.IFNA(MATCH(1,('Default EI Values'!$A$2:$A$951=$A197)*('Default EI Values'!$B$2:$B$951=$B197)*('Default EI Values'!$C$2:$C$951=SUBSTITUTE($C197,"*",""))*('Default EI Values'!$D$2:$D$951=J$17)*('Default EI Values'!$E$2:$E$951=J197),0),MATCH(1,('Default EI Values'!$A$2:$A$951=$A197)*('Default EI Values'!$B$2:$B$951="Any")*('Default EI Values'!$C$2:$C$951=$C197)*('Default EI Values'!$D$2:$D$951=J$17)*('Default EI Values'!$E$2:$E$951=J197),0))))</f>
        <v>0</v>
      </c>
      <c r="M197" s="205"/>
      <c r="N197" s="205"/>
      <c r="O197" s="140" t="str" cm="1">
        <f t="array" ref="O197">IF(LEN($B197)=0,"",INDEX(table_options[Component Options],MATCH(1,(table_options[Sector]=$A197)*(table_options[Supply]=$C197)*(table_options[Component]=O$17)*(table_options[Default?]=TRUE),0)))</f>
        <v>Ag Distribution</v>
      </c>
      <c r="P197" s="140" t="str">
        <f>IF(OR(LEN($C197)=0,O197&lt;&gt;"Urban Potable Distribution"),"",INDEX('Default Values'!$B$56:$B$65,MATCH('Historical Mix'!$B197,'Default Values'!$A$56:$A$65,0)))</f>
        <v/>
      </c>
      <c r="Q197" s="148">
        <f>IF(P197="None",0,INDEX('Default Values'!$B$72:$B$85,MATCH('Historical Mix'!O$17,'Default Values'!$A$72:$A$85,0)))</f>
        <v>0.95</v>
      </c>
      <c r="R197" s="149" cm="1">
        <f t="array" ref="R197">IF(OR(O197="None",D197=0),0,INDEX('Default EI Values'!$F$2:$F$951,_xlfn.IFNA(MATCH(1,('Default EI Values'!$A$2:$A$951=$A197)*('Default EI Values'!$B$2:$B$951=$B197)*('Default EI Values'!$C$2:$C$951=SUBSTITUTE($C197,"*",""))*('Default EI Values'!$D$2:$D$951=O$17)*('Default EI Values'!$E$2:$E$951=O197),0),_xlfn.IFNA(MATCH(1,('Default EI Values'!$A$2:$A$951=$A197)*('Default EI Values'!$B$2:$B$951="Any")*('Default EI Values'!$C$2:$C$951=$C197)*('Default EI Values'!$D$2:$D$951=O$17)*('Default EI Values'!$E$2:$E$951=O197),0),MATCH(1,('Default EI Values'!$B$2:$B$951="Any")*('Default EI Values'!$C$2:$C$951=$C197)*('Default EI Values'!$D$2:$D$951=O$17)*('Default EI Values'!$E$2:$E$951=$O197&amp;" - "&amp;$P197),0)))))</f>
        <v>388.57731749999999</v>
      </c>
      <c r="S197" s="205"/>
      <c r="T197" s="205"/>
      <c r="U197" s="140" t="str" cm="1">
        <f t="array" ref="U197">IF(LEN($B197)=0,"",INDEX(table_options[Component Options],MATCH(1,(table_options[Sector]=$A197)*(table_options[Supply]=$C197)*(table_options[Component]=U$17)*(table_options[Default?]=TRUE),0)))</f>
        <v>None</v>
      </c>
      <c r="V197" s="148">
        <f>IF(U197="None",0,INDEX('Default Values'!$B$72:$B$85,MATCH('Historical Mix'!U$17,'Default Values'!$A$72:$A$85,0)))</f>
        <v>0</v>
      </c>
      <c r="W197" s="149" cm="1">
        <f t="array" ref="W197">IF(OR(U197="None",D197=0),0,INDEX('Default EI Values'!$F$2:$F$951,_xlfn.IFNA(MATCH(1,('Default EI Values'!$A$2:$A$951=$A197)*('Default EI Values'!$B$2:$B$951=$B197)*('Default EI Values'!$C$2:$C$951=SUBSTITUTE($C197,"*",""))*('Default EI Values'!$D$2:$D$951=U$17)*('Default EI Values'!$E$2:$E$951=U197),0),MATCH(1,('Default EI Values'!$A$2:$A$951=$A197)*('Default EI Values'!$B$2:$B$951="Any")*('Default EI Values'!$C$2:$C$951=$C197)*('Default EI Values'!$D$2:$D$951=U$17)*('Default EI Values'!$E$2:$E$951=U197),0))))</f>
        <v>0</v>
      </c>
      <c r="X197" s="205"/>
      <c r="Y197" s="205"/>
      <c r="Z197" s="140" t="str" cm="1">
        <f t="array" ref="Z197">IF(LEN($B197)=0,"",INDEX(table_options[Component Options],MATCH(1,(table_options[Sector]=$A197)*(table_options[Supply]=$C197)*(table_options[Component]=Z$17)*(table_options[Default?]=TRUE),0)))</f>
        <v>None</v>
      </c>
      <c r="AA197" s="148">
        <f>IF(Z197="None",0,INDEX('Default Values'!$B$72:$B$85,MATCH('Historical Mix'!Z$17,'Default Values'!$A$72:$A$85,0)))</f>
        <v>0</v>
      </c>
      <c r="AB197" s="149" cm="1">
        <f t="array" ref="AB197">IF(OR(Z197="None",D197=0),0,INDEX('Default EI Values'!$F$2:$F$951,_xlfn.IFNA(MATCH(1,('Default EI Values'!$A$2:$A$951=$A197)*('Default EI Values'!$B$2:$B$951=$B197)*('Default EI Values'!$C$2:$C$951=SUBSTITUTE($C197,"*",""))*('Default EI Values'!$D$2:$D$951=Z$17)*('Default EI Values'!$E$2:$E$951=Z197),0),MATCH(1,('Default EI Values'!$A$2:$A$951=$A197)*('Default EI Values'!$B$2:$B$951="Any")*('Default EI Values'!$C$2:$C$951=$C197)*('Default EI Values'!$D$2:$D$951=Z$17)*('Default EI Values'!$E$2:$E$951=Z197),0))))</f>
        <v>0</v>
      </c>
      <c r="AC197" s="205"/>
      <c r="AD197" s="205"/>
    </row>
    <row r="198" spans="1:30" x14ac:dyDescent="0.25">
      <c r="A198" s="140" t="s">
        <v>10</v>
      </c>
      <c r="B198" s="140" t="s">
        <v>19</v>
      </c>
      <c r="C198" s="140" t="s">
        <v>45</v>
      </c>
      <c r="D198" s="147">
        <f t="shared" si="82"/>
        <v>0</v>
      </c>
      <c r="E198" s="140" t="str" cm="1">
        <f t="array" ref="E198">IF(LEN($B198)=0,"",INDEX(table_options[Component Options],MATCH(1,(table_options[Sector]=$A198)*(table_options[Supply]=$C198)*(table_options[Component]=E$17)*(table_options[Default?]=TRUE),0)))</f>
        <v>Seawater Desalination Conveyance</v>
      </c>
      <c r="F198" s="148">
        <f>IF(E198="None",0,INDEX('Default Values'!$B$72:$B$85,MATCH('Historical Mix'!$C198,'Default Values'!$A$72:$A$85,0)))</f>
        <v>0.94</v>
      </c>
      <c r="G198" s="149" cm="1">
        <f t="array" ref="G198">IF(OR(E198="None",D198=0),0,_xlfn.IFNA(INDEX('Default EI Values'!$F$2:$F$951,_xlfn.IFNA(MATCH(1,('Default EI Values'!$A$2:$A$951=$A198)*('Default EI Values'!$B$2:$B$951=$B198)*('Default EI Values'!$C$2:$C$951=SUBSTITUTE($C198,"*",""))*('Default EI Values'!$D$2:$D$951=E$17)*('Default EI Values'!$E$2:$E$951=E198),0),MATCH(1,('Default EI Values'!$A$2:$A$951=$A198)*('Default EI Values'!$B$2:$B$951="Any")*('Default EI Values'!$C$2:$C$951=$C198)*('Default EI Values'!$D$2:$D$951=E$17)*('Default EI Values'!$E$2:$E$951=E198),0))),0))</f>
        <v>0</v>
      </c>
      <c r="H198" s="203">
        <f>SUMPRODUCT($D198:$D207,G198:G207)</f>
        <v>231.74223888557918</v>
      </c>
      <c r="I198" s="203">
        <f t="shared" ref="I198" si="93">SUMPRODUCT($D198:$D207,F198:F207,G198:G207)</f>
        <v>24.934106305182784</v>
      </c>
      <c r="J198" s="140" t="str" cm="1">
        <f t="array" ref="J198">IF(LEN($B198)=0,"",INDEX(table_options[Component Options],MATCH(1,(table_options[Sector]=$A198)*(table_options[Supply]=$C198)*(table_options[Component]=J$17)*(table_options[Default?]=TRUE),0)))</f>
        <v>Seawater Desalination Treatment</v>
      </c>
      <c r="K198" s="148">
        <f>IF(J198="None",0,INDEX('Default Values'!$B$72:$B$85,MATCH('Historical Mix'!J$17,'Default Values'!$A$72:$A$85,0)))</f>
        <v>0.94</v>
      </c>
      <c r="L198" s="149" cm="1">
        <f t="array" ref="L198">IF(OR(J198="None",D198=0),0,INDEX('Default EI Values'!$F$2:$F$951,_xlfn.IFNA(MATCH(1,('Default EI Values'!$A$2:$A$951=$A198)*('Default EI Values'!$B$2:$B$951=$B198)*('Default EI Values'!$C$2:$C$951=SUBSTITUTE($C198,"*",""))*('Default EI Values'!$D$2:$D$951=J$17)*('Default EI Values'!$E$2:$E$951=J198),0),MATCH(1,('Default EI Values'!$A$2:$A$951=$A198)*('Default EI Values'!$B$2:$B$951="Any")*('Default EI Values'!$C$2:$C$951=$C198)*('Default EI Values'!$D$2:$D$951=J$17)*('Default EI Values'!$E$2:$E$951=J198),0))))</f>
        <v>0</v>
      </c>
      <c r="M198" s="203">
        <f>SUMPRODUCT($D198:$D207,L198:L207)</f>
        <v>206.41005332823738</v>
      </c>
      <c r="N198" s="203">
        <f t="shared" ref="N198" si="94">SUMPRODUCT($D198:$D207,K198:K207,L198:L207)</f>
        <v>194.0254501285431</v>
      </c>
      <c r="O198" s="140" t="str" cm="1">
        <f t="array" ref="O198">IF(LEN($B198)=0,"",INDEX(table_options[Component Options],MATCH(1,(table_options[Sector]=$A198)*(table_options[Supply]=$C198)*(table_options[Component]=O$17)*(table_options[Default?]=TRUE),0)))</f>
        <v>Urban Potable Distribution</v>
      </c>
      <c r="P198" s="140" t="str">
        <f>IF(OR(LEN($C198)=0,O198&lt;&gt;"Urban Potable Distribution"),"",INDEX('Default Values'!$B$56:$B$65,MATCH('Historical Mix'!$B198,'Default Values'!$A$56:$A$65,0)))</f>
        <v>Flat</v>
      </c>
      <c r="Q198" s="148">
        <f>IF(P198="None",0,INDEX('Default Values'!$B$72:$B$85,MATCH('Historical Mix'!O$17,'Default Values'!$A$72:$A$85,0)))</f>
        <v>0.95</v>
      </c>
      <c r="R198" s="149" cm="1">
        <f t="array" ref="R198">IF(OR(O198="None",D198=0),0,INDEX('Default EI Values'!$F$2:$F$951,_xlfn.IFNA(MATCH(1,('Default EI Values'!$A$2:$A$951=$A198)*('Default EI Values'!$B$2:$B$951=$B198)*('Default EI Values'!$C$2:$C$951=SUBSTITUTE($C198,"*",""))*('Default EI Values'!$D$2:$D$951=O$17)*('Default EI Values'!$E$2:$E$951=O198),0),_xlfn.IFNA(MATCH(1,('Default EI Values'!$A$2:$A$951=$A198)*('Default EI Values'!$B$2:$B$951="Any")*('Default EI Values'!$C$2:$C$951=$C198)*('Default EI Values'!$D$2:$D$951=O$17)*('Default EI Values'!$E$2:$E$951=O198),0),MATCH(1,('Default EI Values'!$B$2:$B$951="Any")*('Default EI Values'!$C$2:$C$951=$C198)*('Default EI Values'!$D$2:$D$951=O$17)*('Default EI Values'!$E$2:$E$951=$O198&amp;" - "&amp;$P198),0)))))</f>
        <v>0</v>
      </c>
      <c r="S198" s="203">
        <f>SUMPRODUCT($D198:$D207,R198:R207)</f>
        <v>19.184803212653161</v>
      </c>
      <c r="T198" s="203">
        <f t="shared" ref="T198" si="95">SUMPRODUCT($D198:$D207,Q198:Q207,R198:R207)</f>
        <v>18.225563052020501</v>
      </c>
      <c r="U198" s="140" t="str" cm="1">
        <f t="array" ref="U198">IF(LEN($B198)=0,"",INDEX(table_options[Component Options],MATCH(1,(table_options[Sector]=$A198)*(table_options[Supply]=$C198)*(table_options[Component]=U$17)*(table_options[Default?]=TRUE),0)))</f>
        <v>Wastewater Collection</v>
      </c>
      <c r="V198" s="148">
        <f>IF(U198="None",0,INDEX('Default Values'!$B$72:$B$85,MATCH('Historical Mix'!U$17,'Default Values'!$A$72:$A$85,0)))</f>
        <v>0.97</v>
      </c>
      <c r="W198" s="149" cm="1">
        <f t="array" ref="W198">IF(OR(U198="None",D198=0),0,INDEX('Default EI Values'!$F$2:$F$951,_xlfn.IFNA(MATCH(1,('Default EI Values'!$A$2:$A$951=$A198)*('Default EI Values'!$B$2:$B$951=$B198)*('Default EI Values'!$C$2:$C$951=SUBSTITUTE($C198,"*",""))*('Default EI Values'!$D$2:$D$951=U$17)*('Default EI Values'!$E$2:$E$951=U198),0),MATCH(1,('Default EI Values'!$A$2:$A$951=$A198)*('Default EI Values'!$B$2:$B$951="Any")*('Default EI Values'!$C$2:$C$951=$C198)*('Default EI Values'!$D$2:$D$951=U$17)*('Default EI Values'!$E$2:$E$951=U198),0))))</f>
        <v>0</v>
      </c>
      <c r="X198" s="203">
        <f>SUMPRODUCT($D198:$D207,W198:W207)</f>
        <v>71.490302915414304</v>
      </c>
      <c r="Y198" s="203">
        <f t="shared" ref="Y198" si="96">SUMPRODUCT($D198:$D207,V198:V207,W198:W207)</f>
        <v>69.345593827951845</v>
      </c>
      <c r="Z198" s="140" t="str" cm="1">
        <f t="array" ref="Z198">IF(LEN($B198)=0,"",INDEX(table_options[Component Options],MATCH(1,(table_options[Sector]=$A198)*(table_options[Supply]=$C198)*(table_options[Component]=Z$17)*(table_options[Default?]=TRUE),0)))</f>
        <v xml:space="preserve">Wastewater Secondary Treatment </v>
      </c>
      <c r="AA198" s="148">
        <f>IF(Z198="None",0,INDEX('Default Values'!$B$72:$B$85,MATCH('Historical Mix'!Z$17,'Default Values'!$A$72:$A$85,0)))</f>
        <v>0.97</v>
      </c>
      <c r="AB198" s="149" cm="1">
        <f t="array" ref="AB198">IF(OR(Z198="None",D198=0),0,INDEX('Default EI Values'!$F$2:$F$951,_xlfn.IFNA(MATCH(1,('Default EI Values'!$A$2:$A$951=$A198)*('Default EI Values'!$B$2:$B$951=$B198)*('Default EI Values'!$C$2:$C$951=SUBSTITUTE($C198,"*",""))*('Default EI Values'!$D$2:$D$951=Z$17)*('Default EI Values'!$E$2:$E$951=Z198),0),MATCH(1,('Default EI Values'!$A$2:$A$951=$A198)*('Default EI Values'!$B$2:$B$951="Any")*('Default EI Values'!$C$2:$C$951=$C198)*('Default EI Values'!$D$2:$D$951=Z$17)*('Default EI Values'!$E$2:$E$951=Z198),0))))</f>
        <v>0</v>
      </c>
      <c r="AC198" s="203">
        <f>SUMPRODUCT($D198:$D207,AB198:AB207)</f>
        <v>653.81173873569912</v>
      </c>
      <c r="AD198" s="203">
        <f t="shared" ref="AD198" si="97">SUMPRODUCT($D198:$D207,AA198:AA207,AB198:AB207)</f>
        <v>634.19738657362814</v>
      </c>
    </row>
    <row r="199" spans="1:30" x14ac:dyDescent="0.25">
      <c r="A199" s="140" t="s">
        <v>10</v>
      </c>
      <c r="B199" s="140" t="s">
        <v>19</v>
      </c>
      <c r="C199" s="140" t="s">
        <v>51</v>
      </c>
      <c r="D199" s="147">
        <f t="shared" si="82"/>
        <v>0</v>
      </c>
      <c r="E199" s="140" t="str" cm="1">
        <f t="array" ref="E199">IF(LEN($B199)=0,"",INDEX(table_options[Component Options],MATCH(1,(table_options[Sector]=$A199)*(table_options[Supply]=$C199)*(table_options[Component]=E$17)*(table_options[Default?]=TRUE),0)))</f>
        <v>Groundwater pumping</v>
      </c>
      <c r="F199" s="148">
        <f>IF(E199="None",0,INDEX('Default Values'!$B$72:$B$85,MATCH('Historical Mix'!$C199,'Default Values'!$A$72:$A$85,0)))</f>
        <v>0.94</v>
      </c>
      <c r="G199" s="149" cm="1">
        <f t="array" ref="G199">IF(OR(E199="None",D199=0),0,_xlfn.IFNA(INDEX('Default EI Values'!$F$2:$F$951,_xlfn.IFNA(MATCH(1,('Default EI Values'!$A$2:$A$951=$A199)*('Default EI Values'!$B$2:$B$951=$B199)*('Default EI Values'!$C$2:$C$951=SUBSTITUTE($C199,"*",""))*('Default EI Values'!$D$2:$D$951=E$17)*('Default EI Values'!$E$2:$E$951=E199),0),MATCH(1,('Default EI Values'!$A$2:$A$951=$A199)*('Default EI Values'!$B$2:$B$951="Any")*('Default EI Values'!$C$2:$C$951=$C199)*('Default EI Values'!$D$2:$D$951=E$17)*('Default EI Values'!$E$2:$E$951=E199),0))),0))</f>
        <v>0</v>
      </c>
      <c r="H199" s="204"/>
      <c r="I199" s="204"/>
      <c r="J199" s="140" t="str" cm="1">
        <f t="array" ref="J199">IF(LEN($B199)=0,"",INDEX(table_options[Component Options],MATCH(1,(table_options[Sector]=$A199)*(table_options[Supply]=$C199)*(table_options[Component]=J$17)*(table_options[Default?]=TRUE),0)))</f>
        <v>Brackish Desalination Treatment</v>
      </c>
      <c r="K199" s="148">
        <f>IF(J199="None",0,INDEX('Default Values'!$B$72:$B$85,MATCH('Historical Mix'!J$17,'Default Values'!$A$72:$A$85,0)))</f>
        <v>0.94</v>
      </c>
      <c r="L199" s="149" cm="1">
        <f t="array" ref="L199">IF(OR(J199="None",D199=0),0,INDEX('Default EI Values'!$F$2:$F$951,_xlfn.IFNA(MATCH(1,('Default EI Values'!$A$2:$A$951=$A199)*('Default EI Values'!$B$2:$B$951=$B199)*('Default EI Values'!$C$2:$C$951=SUBSTITUTE($C199,"*",""))*('Default EI Values'!$D$2:$D$951=J$17)*('Default EI Values'!$E$2:$E$951=J199),0),MATCH(1,('Default EI Values'!$A$2:$A$951=$A199)*('Default EI Values'!$B$2:$B$951="Any")*('Default EI Values'!$C$2:$C$951=$C199)*('Default EI Values'!$D$2:$D$951=J$17)*('Default EI Values'!$E$2:$E$951=J199),0))))</f>
        <v>0</v>
      </c>
      <c r="M199" s="204"/>
      <c r="N199" s="204"/>
      <c r="O199" s="140" t="str" cm="1">
        <f t="array" ref="O199">IF(LEN($B199)=0,"",INDEX(table_options[Component Options],MATCH(1,(table_options[Sector]=$A199)*(table_options[Supply]=$C199)*(table_options[Component]=O$17)*(table_options[Default?]=TRUE),0)))</f>
        <v>Urban Potable Distribution</v>
      </c>
      <c r="P199" s="140" t="str">
        <f>IF(OR(LEN($C199)=0,O199&lt;&gt;"Urban Potable Distribution"),"",INDEX('Default Values'!$B$56:$B$65,MATCH('Historical Mix'!$B199,'Default Values'!$A$56:$A$65,0)))</f>
        <v>Flat</v>
      </c>
      <c r="Q199" s="148">
        <f>IF(P199="None",0,INDEX('Default Values'!$B$72:$B$85,MATCH('Historical Mix'!O$17,'Default Values'!$A$72:$A$85,0)))</f>
        <v>0.95</v>
      </c>
      <c r="R199" s="149" cm="1">
        <f t="array" ref="R199">IF(OR(O199="None",D199=0),0,INDEX('Default EI Values'!$F$2:$F$951,_xlfn.IFNA(MATCH(1,('Default EI Values'!$A$2:$A$951=$A199)*('Default EI Values'!$B$2:$B$951=$B199)*('Default EI Values'!$C$2:$C$951=SUBSTITUTE($C199,"*",""))*('Default EI Values'!$D$2:$D$951=O$17)*('Default EI Values'!$E$2:$E$951=O199),0),_xlfn.IFNA(MATCH(1,('Default EI Values'!$A$2:$A$951=$A199)*('Default EI Values'!$B$2:$B$951="Any")*('Default EI Values'!$C$2:$C$951=$C199)*('Default EI Values'!$D$2:$D$951=O$17)*('Default EI Values'!$E$2:$E$951=O199),0),MATCH(1,('Default EI Values'!$B$2:$B$951="Any")*('Default EI Values'!$C$2:$C$951=$C199)*('Default EI Values'!$D$2:$D$951=O$17)*('Default EI Values'!$E$2:$E$951=$O199&amp;" - "&amp;$P199),0)))))</f>
        <v>0</v>
      </c>
      <c r="S199" s="204"/>
      <c r="T199" s="204"/>
      <c r="U199" s="140" t="str" cm="1">
        <f t="array" ref="U199">IF(LEN($B199)=0,"",INDEX(table_options[Component Options],MATCH(1,(table_options[Sector]=$A199)*(table_options[Supply]=$C199)*(table_options[Component]=U$17)*(table_options[Default?]=TRUE),0)))</f>
        <v>Wastewater Collection</v>
      </c>
      <c r="V199" s="148">
        <f>IF(U199="None",0,INDEX('Default Values'!$B$72:$B$85,MATCH('Historical Mix'!U$17,'Default Values'!$A$72:$A$85,0)))</f>
        <v>0.97</v>
      </c>
      <c r="W199" s="149" cm="1">
        <f t="array" ref="W199">IF(OR(U199="None",D199=0),0,INDEX('Default EI Values'!$F$2:$F$951,_xlfn.IFNA(MATCH(1,('Default EI Values'!$A$2:$A$951=$A199)*('Default EI Values'!$B$2:$B$951=$B199)*('Default EI Values'!$C$2:$C$951=SUBSTITUTE($C199,"*",""))*('Default EI Values'!$D$2:$D$951=U$17)*('Default EI Values'!$E$2:$E$951=U199),0),MATCH(1,('Default EI Values'!$A$2:$A$951=$A199)*('Default EI Values'!$B$2:$B$951="Any")*('Default EI Values'!$C$2:$C$951=$C199)*('Default EI Values'!$D$2:$D$951=U$17)*('Default EI Values'!$E$2:$E$951=U199),0))))</f>
        <v>0</v>
      </c>
      <c r="X199" s="204"/>
      <c r="Y199" s="204"/>
      <c r="Z199" s="140" t="str" cm="1">
        <f t="array" ref="Z199">IF(LEN($B199)=0,"",INDEX(table_options[Component Options],MATCH(1,(table_options[Sector]=$A199)*(table_options[Supply]=$C199)*(table_options[Component]=Z$17)*(table_options[Default?]=TRUE),0)))</f>
        <v xml:space="preserve">Wastewater Secondary Treatment </v>
      </c>
      <c r="AA199" s="148">
        <f>IF(Z199="None",0,INDEX('Default Values'!$B$72:$B$85,MATCH('Historical Mix'!Z$17,'Default Values'!$A$72:$A$85,0)))</f>
        <v>0.97</v>
      </c>
      <c r="AB199" s="149" cm="1">
        <f t="array" ref="AB199">IF(OR(Z199="None",D199=0),0,INDEX('Default EI Values'!$F$2:$F$951,_xlfn.IFNA(MATCH(1,('Default EI Values'!$A$2:$A$951=$A199)*('Default EI Values'!$B$2:$B$951=$B199)*('Default EI Values'!$C$2:$C$951=SUBSTITUTE($C199,"*",""))*('Default EI Values'!$D$2:$D$951=Z$17)*('Default EI Values'!$E$2:$E$951=Z199),0),MATCH(1,('Default EI Values'!$A$2:$A$951=$A199)*('Default EI Values'!$B$2:$B$951="Any")*('Default EI Values'!$C$2:$C$951=$C199)*('Default EI Values'!$D$2:$D$951=Z$17)*('Default EI Values'!$E$2:$E$951=Z199),0))))</f>
        <v>0</v>
      </c>
      <c r="AC199" s="204"/>
      <c r="AD199" s="204"/>
    </row>
    <row r="200" spans="1:30" x14ac:dyDescent="0.25">
      <c r="A200" s="140" t="s">
        <v>10</v>
      </c>
      <c r="B200" s="140" t="s">
        <v>19</v>
      </c>
      <c r="C200" s="140" t="s">
        <v>88</v>
      </c>
      <c r="D200" s="147">
        <f t="shared" si="82"/>
        <v>3.0000000000000001E-3</v>
      </c>
      <c r="E200" s="140" t="str" cm="1">
        <f t="array" ref="E200">IF(LEN($B200)=0,"",INDEX(table_options[Component Options],MATCH(1,(table_options[Sector]=$A200)*(table_options[Supply]=$C200)*(table_options[Component]=E$17)*(table_options[Default?]=TRUE),0)))</f>
        <v>Recycled Water (Non-Potable) Conveyance</v>
      </c>
      <c r="F200" s="148">
        <f>IF(E200="None",0,INDEX('Default Values'!$B$72:$B$85,MATCH('Historical Mix'!$C200,'Default Values'!$A$72:$A$85,0)))</f>
        <v>0.97</v>
      </c>
      <c r="G200" s="149" cm="1">
        <f t="array" ref="G200">IF(OR(E200="None",D200=0),0,_xlfn.IFNA(INDEX('Default EI Values'!$F$2:$F$951,_xlfn.IFNA(MATCH(1,('Default EI Values'!$A$2:$A$951=$A200)*('Default EI Values'!$B$2:$B$951=$B200)*('Default EI Values'!$C$2:$C$951=SUBSTITUTE($C200,"*",""))*('Default EI Values'!$D$2:$D$951=E$17)*('Default EI Values'!$E$2:$E$951=E200),0),MATCH(1,('Default EI Values'!$A$2:$A$951=$A200)*('Default EI Values'!$B$2:$B$951="Any")*('Default EI Values'!$C$2:$C$951=$C200)*('Default EI Values'!$D$2:$D$951=E$17)*('Default EI Values'!$E$2:$E$951=E200),0))),0))</f>
        <v>107.31276</v>
      </c>
      <c r="H200" s="204"/>
      <c r="I200" s="204"/>
      <c r="J200" s="140" t="str" cm="1">
        <f t="array" ref="J200">IF(LEN($B200)=0,"",INDEX(table_options[Component Options],MATCH(1,(table_options[Sector]=$A200)*(table_options[Supply]=$C200)*(table_options[Component]=J$17)*(table_options[Default?]=TRUE),0)))</f>
        <v>Recycled Water (Non-potable) Treatment</v>
      </c>
      <c r="K200" s="148">
        <f>IF(J200="None",0,INDEX('Default Values'!$B$72:$B$85,MATCH('Historical Mix'!J$17,'Default Values'!$A$72:$A$85,0)))</f>
        <v>0.94</v>
      </c>
      <c r="L200" s="149" cm="1">
        <f t="array" ref="L200">IF(OR(J200="None",D200=0),0,INDEX('Default EI Values'!$F$2:$F$951,_xlfn.IFNA(MATCH(1,('Default EI Values'!$A$2:$A$951=$A200)*('Default EI Values'!$B$2:$B$951=$B200)*('Default EI Values'!$C$2:$C$951=SUBSTITUTE($C200,"*",""))*('Default EI Values'!$D$2:$D$951=J$17)*('Default EI Values'!$E$2:$E$951=J200),0),MATCH(1,('Default EI Values'!$A$2:$A$951=$A200)*('Default EI Values'!$B$2:$B$951="Any")*('Default EI Values'!$C$2:$C$951=$C200)*('Default EI Values'!$D$2:$D$951=J$17)*('Default EI Values'!$E$2:$E$951=J200),0))))</f>
        <v>606.83150950000004</v>
      </c>
      <c r="M200" s="204"/>
      <c r="N200" s="204"/>
      <c r="O200" s="140" t="str" cm="1">
        <f t="array" ref="O200">IF(LEN($B200)=0,"",INDEX(table_options[Component Options],MATCH(1,(table_options[Sector]=$A200)*(table_options[Supply]=$C200)*(table_options[Component]=O$17)*(table_options[Default?]=TRUE),0)))</f>
        <v>Recycled Water (Non-Potable) Distribution</v>
      </c>
      <c r="P200" s="140" t="str">
        <f>IF(OR(LEN($C200)=0,O200&lt;&gt;"Urban Potable Distribution"),"",INDEX('Default Values'!$B$56:$B$65,MATCH('Historical Mix'!$B200,'Default Values'!$A$56:$A$65,0)))</f>
        <v/>
      </c>
      <c r="Q200" s="148">
        <f>IF(P200="None",0,INDEX('Default Values'!$B$72:$B$85,MATCH('Historical Mix'!O$17,'Default Values'!$A$72:$A$85,0)))</f>
        <v>0.95</v>
      </c>
      <c r="R200" s="149" cm="1">
        <f t="array" ref="R200">IF(OR(O200="None",D200=0),0,INDEX('Default EI Values'!$F$2:$F$951,_xlfn.IFNA(MATCH(1,('Default EI Values'!$A$2:$A$951=$A200)*('Default EI Values'!$B$2:$B$951=$B200)*('Default EI Values'!$C$2:$C$951=SUBSTITUTE($C200,"*",""))*('Default EI Values'!$D$2:$D$951=O$17)*('Default EI Values'!$E$2:$E$951=O200),0),_xlfn.IFNA(MATCH(1,('Default EI Values'!$A$2:$A$951=$A200)*('Default EI Values'!$B$2:$B$951="Any")*('Default EI Values'!$C$2:$C$951=$C200)*('Default EI Values'!$D$2:$D$951=O$17)*('Default EI Values'!$E$2:$E$951=O200),0),MATCH(1,('Default EI Values'!$B$2:$B$951="Any")*('Default EI Values'!$C$2:$C$951=$C200)*('Default EI Values'!$D$2:$D$951=O$17)*('Default EI Values'!$E$2:$E$951=$O200&amp;" - "&amp;$P200),0)))))</f>
        <v>415.78587600000003</v>
      </c>
      <c r="S200" s="204"/>
      <c r="T200" s="204"/>
      <c r="U200" s="140" t="str" cm="1">
        <f t="array" ref="U200">IF(LEN($B200)=0,"",INDEX(table_options[Component Options],MATCH(1,(table_options[Sector]=$A200)*(table_options[Supply]=$C200)*(table_options[Component]=U$17)*(table_options[Default?]=TRUE),0)))</f>
        <v>Wastewater Collection</v>
      </c>
      <c r="V200" s="148">
        <f>IF(U200="None",0,INDEX('Default Values'!$B$72:$B$85,MATCH('Historical Mix'!U$17,'Default Values'!$A$72:$A$85,0)))</f>
        <v>0.97</v>
      </c>
      <c r="W200" s="149" cm="1">
        <f t="array" ref="W200">IF(OR(U200="None",D200=0),0,INDEX('Default EI Values'!$F$2:$F$951,_xlfn.IFNA(MATCH(1,('Default EI Values'!$A$2:$A$951=$A200)*('Default EI Values'!$B$2:$B$951=$B200)*('Default EI Values'!$C$2:$C$951=SUBSTITUTE($C200,"*",""))*('Default EI Values'!$D$2:$D$951=U$17)*('Default EI Values'!$E$2:$E$951=U200),0),MATCH(1,('Default EI Values'!$A$2:$A$951=$A200)*('Default EI Values'!$B$2:$B$951="Any")*('Default EI Values'!$C$2:$C$951=$C200)*('Default EI Values'!$D$2:$D$951=U$17)*('Default EI Values'!$E$2:$E$951=U200),0))))</f>
        <v>71.524294499999996</v>
      </c>
      <c r="X200" s="204"/>
      <c r="Y200" s="204"/>
      <c r="Z200" s="140" t="str" cm="1">
        <f t="array" ref="Z200">IF(LEN($B200)=0,"",INDEX(table_options[Component Options],MATCH(1,(table_options[Sector]=$A200)*(table_options[Supply]=$C200)*(table_options[Component]=Z$17)*(table_options[Default?]=TRUE),0)))</f>
        <v xml:space="preserve">Wastewater Secondary Treatment </v>
      </c>
      <c r="AA200" s="148">
        <f>IF(Z200="None",0,INDEX('Default Values'!$B$72:$B$85,MATCH('Historical Mix'!Z$17,'Default Values'!$A$72:$A$85,0)))</f>
        <v>0.97</v>
      </c>
      <c r="AB200" s="149" cm="1">
        <f t="array" ref="AB200">IF(OR(Z200="None",D200=0),0,INDEX('Default EI Values'!$F$2:$F$951,_xlfn.IFNA(MATCH(1,('Default EI Values'!$A$2:$A$951=$A200)*('Default EI Values'!$B$2:$B$951=$B200)*('Default EI Values'!$C$2:$C$951=SUBSTITUTE($C200,"*",""))*('Default EI Values'!$D$2:$D$951=Z$17)*('Default EI Values'!$E$2:$E$951=Z200),0),MATCH(1,('Default EI Values'!$A$2:$A$951=$A200)*('Default EI Values'!$B$2:$B$951="Any")*('Default EI Values'!$C$2:$C$951=$C200)*('Default EI Values'!$D$2:$D$951=Z$17)*('Default EI Values'!$E$2:$E$951=Z200),0))))</f>
        <v>654.12260742857143</v>
      </c>
      <c r="AC200" s="204"/>
      <c r="AD200" s="204"/>
    </row>
    <row r="201" spans="1:30" x14ac:dyDescent="0.25">
      <c r="A201" s="140" t="s">
        <v>10</v>
      </c>
      <c r="B201" s="140" t="s">
        <v>19</v>
      </c>
      <c r="C201" s="140" t="s">
        <v>89</v>
      </c>
      <c r="D201" s="147">
        <f t="shared" si="82"/>
        <v>0</v>
      </c>
      <c r="E201" s="140" t="str" cm="1">
        <f t="array" ref="E201">IF(LEN($B201)=0,"",INDEX(table_options[Component Options],MATCH(1,(table_options[Sector]=$A201)*(table_options[Supply]=$C201)*(table_options[Component]=E$17)*(table_options[Default?]=TRUE),0)))</f>
        <v>Groundwater pumping</v>
      </c>
      <c r="F201" s="148">
        <f>IF(E201="None",0,INDEX('Default Values'!$B$72:$B$85,MATCH('Historical Mix'!$C201,'Default Values'!$A$72:$A$85,0)))</f>
        <v>0.97</v>
      </c>
      <c r="G201" s="149" cm="1">
        <f t="array" ref="G201">IF(OR(E201="None",D201=0),0,_xlfn.IFNA(INDEX('Default EI Values'!$F$2:$F$951,_xlfn.IFNA(MATCH(1,('Default EI Values'!$A$2:$A$951=$A201)*('Default EI Values'!$B$2:$B$951=$B201)*('Default EI Values'!$C$2:$C$951=SUBSTITUTE($C201,"*",""))*('Default EI Values'!$D$2:$D$951=E$17)*('Default EI Values'!$E$2:$E$951=E201),0),MATCH(1,('Default EI Values'!$A$2:$A$951=$A201)*('Default EI Values'!$B$2:$B$951="Any")*('Default EI Values'!$C$2:$C$951=$C201)*('Default EI Values'!$D$2:$D$951=E$17)*('Default EI Values'!$E$2:$E$951=E201),0))),0))</f>
        <v>0</v>
      </c>
      <c r="H201" s="204"/>
      <c r="I201" s="204"/>
      <c r="J201" s="140" t="str" cm="1">
        <f t="array" ref="J201">IF(LEN($B201)=0,"",INDEX(table_options[Component Options],MATCH(1,(table_options[Sector]=$A201)*(table_options[Supply]=$C201)*(table_options[Component]=J$17)*(table_options[Default?]=TRUE),0)))</f>
        <v>Recycled Water (Potable) Treatment</v>
      </c>
      <c r="K201" s="148">
        <f>IF(J201="None",0,INDEX('Default Values'!$B$72:$B$85,MATCH('Historical Mix'!J$17,'Default Values'!$A$72:$A$85,0)))</f>
        <v>0.94</v>
      </c>
      <c r="L201" s="149" cm="1">
        <f t="array" ref="L201">IF(OR(J201="None",D201=0),0,INDEX('Default EI Values'!$F$2:$F$951,_xlfn.IFNA(MATCH(1,('Default EI Values'!$A$2:$A$951=$A201)*('Default EI Values'!$B$2:$B$951=$B201)*('Default EI Values'!$C$2:$C$951=SUBSTITUTE($C201,"*",""))*('Default EI Values'!$D$2:$D$951=J$17)*('Default EI Values'!$E$2:$E$951=J201),0),MATCH(1,('Default EI Values'!$A$2:$A$951=$A201)*('Default EI Values'!$B$2:$B$951="Any")*('Default EI Values'!$C$2:$C$951=$C201)*('Default EI Values'!$D$2:$D$951=J$17)*('Default EI Values'!$E$2:$E$951=J201),0))))</f>
        <v>0</v>
      </c>
      <c r="M201" s="204"/>
      <c r="N201" s="204"/>
      <c r="O201" s="140" t="str" cm="1">
        <f t="array" ref="O201">IF(LEN($B201)=0,"",INDEX(table_options[Component Options],MATCH(1,(table_options[Sector]=$A201)*(table_options[Supply]=$C201)*(table_options[Component]=O$17)*(table_options[Default?]=TRUE),0)))</f>
        <v>Urban Potable Distribution</v>
      </c>
      <c r="P201" s="140" t="str">
        <f>IF(OR(LEN($C201)=0,O201&lt;&gt;"Urban Potable Distribution"),"",INDEX('Default Values'!$B$56:$B$65,MATCH('Historical Mix'!$B201,'Default Values'!$A$56:$A$65,0)))</f>
        <v>Flat</v>
      </c>
      <c r="Q201" s="148">
        <f>IF(P201="None",0,INDEX('Default Values'!$B$72:$B$85,MATCH('Historical Mix'!O$17,'Default Values'!$A$72:$A$85,0)))</f>
        <v>0.95</v>
      </c>
      <c r="R201" s="149" cm="1">
        <f t="array" ref="R201">IF(OR(O201="None",D201=0),0,INDEX('Default EI Values'!$F$2:$F$951,_xlfn.IFNA(MATCH(1,('Default EI Values'!$A$2:$A$951=$A201)*('Default EI Values'!$B$2:$B$951=$B201)*('Default EI Values'!$C$2:$C$951=SUBSTITUTE($C201,"*",""))*('Default EI Values'!$D$2:$D$951=O$17)*('Default EI Values'!$E$2:$E$951=O201),0),_xlfn.IFNA(MATCH(1,('Default EI Values'!$A$2:$A$951=$A201)*('Default EI Values'!$B$2:$B$951="Any")*('Default EI Values'!$C$2:$C$951=$C201)*('Default EI Values'!$D$2:$D$951=O$17)*('Default EI Values'!$E$2:$E$951=O201),0),MATCH(1,('Default EI Values'!$B$2:$B$951="Any")*('Default EI Values'!$C$2:$C$951=$C201)*('Default EI Values'!$D$2:$D$951=O$17)*('Default EI Values'!$E$2:$E$951=$O201&amp;" - "&amp;$P201),0)))))</f>
        <v>0</v>
      </c>
      <c r="S201" s="204"/>
      <c r="T201" s="204"/>
      <c r="U201" s="140" t="str" cm="1">
        <f t="array" ref="U201">IF(LEN($B201)=0,"",INDEX(table_options[Component Options],MATCH(1,(table_options[Sector]=$A201)*(table_options[Supply]=$C201)*(table_options[Component]=U$17)*(table_options[Default?]=TRUE),0)))</f>
        <v>Wastewater Collection</v>
      </c>
      <c r="V201" s="148">
        <f>IF(U201="None",0,INDEX('Default Values'!$B$72:$B$85,MATCH('Historical Mix'!U$17,'Default Values'!$A$72:$A$85,0)))</f>
        <v>0.97</v>
      </c>
      <c r="W201" s="149" cm="1">
        <f t="array" ref="W201">IF(OR(U201="None",D201=0),0,INDEX('Default EI Values'!$F$2:$F$951,_xlfn.IFNA(MATCH(1,('Default EI Values'!$A$2:$A$951=$A201)*('Default EI Values'!$B$2:$B$951=$B201)*('Default EI Values'!$C$2:$C$951=SUBSTITUTE($C201,"*",""))*('Default EI Values'!$D$2:$D$951=U$17)*('Default EI Values'!$E$2:$E$951=U201),0),MATCH(1,('Default EI Values'!$A$2:$A$951=$A201)*('Default EI Values'!$B$2:$B$951="Any")*('Default EI Values'!$C$2:$C$951=$C201)*('Default EI Values'!$D$2:$D$951=U$17)*('Default EI Values'!$E$2:$E$951=U201),0))))</f>
        <v>0</v>
      </c>
      <c r="X201" s="204"/>
      <c r="Y201" s="204"/>
      <c r="Z201" s="140" t="str" cm="1">
        <f t="array" ref="Z201">IF(LEN($B201)=0,"",INDEX(table_options[Component Options],MATCH(1,(table_options[Sector]=$A201)*(table_options[Supply]=$C201)*(table_options[Component]=Z$17)*(table_options[Default?]=TRUE),0)))</f>
        <v xml:space="preserve">Wastewater Secondary Treatment </v>
      </c>
      <c r="AA201" s="148">
        <f>IF(Z201="None",0,INDEX('Default Values'!$B$72:$B$85,MATCH('Historical Mix'!Z$17,'Default Values'!$A$72:$A$85,0)))</f>
        <v>0.97</v>
      </c>
      <c r="AB201" s="149" cm="1">
        <f t="array" ref="AB201">IF(OR(Z201="None",D201=0),0,INDEX('Default EI Values'!$F$2:$F$951,_xlfn.IFNA(MATCH(1,('Default EI Values'!$A$2:$A$951=$A201)*('Default EI Values'!$B$2:$B$951=$B201)*('Default EI Values'!$C$2:$C$951=SUBSTITUTE($C201,"*",""))*('Default EI Values'!$D$2:$D$951=Z$17)*('Default EI Values'!$E$2:$E$951=Z201),0),MATCH(1,('Default EI Values'!$A$2:$A$951=$A201)*('Default EI Values'!$B$2:$B$951="Any")*('Default EI Values'!$C$2:$C$951=$C201)*('Default EI Values'!$D$2:$D$951=Z$17)*('Default EI Values'!$E$2:$E$951=Z201),0))))</f>
        <v>0</v>
      </c>
      <c r="AC201" s="204"/>
      <c r="AD201" s="204"/>
    </row>
    <row r="202" spans="1:30" x14ac:dyDescent="0.25">
      <c r="A202" s="140" t="s">
        <v>10</v>
      </c>
      <c r="B202" s="140" t="s">
        <v>19</v>
      </c>
      <c r="C202" s="140" t="s">
        <v>36</v>
      </c>
      <c r="D202" s="147">
        <f t="shared" si="82"/>
        <v>7.8426577189086591E-2</v>
      </c>
      <c r="E202" s="140" t="str" cm="1">
        <f t="array" ref="E202">IF(LEN($B202)=0,"",INDEX(table_options[Component Options],MATCH(1,(table_options[Sector]=$A202)*(table_options[Supply]=$C202)*(table_options[Component]=E$17)*(table_options[Default?]=TRUE),0)))</f>
        <v>Groundwater pumping</v>
      </c>
      <c r="F202" s="148">
        <f>IF(E202="None",0,INDEX('Default Values'!$B$72:$B$85,MATCH('Historical Mix'!$C202,'Default Values'!$A$72:$A$85,0)))</f>
        <v>0.59</v>
      </c>
      <c r="G202" s="149" cm="1">
        <f t="array" ref="G202">IF(OR(E202="None",D202=0),0,_xlfn.IFNA(INDEX('Default EI Values'!$F$2:$F$951,_xlfn.IFNA(MATCH(1,('Default EI Values'!$A$2:$A$951=$A202)*('Default EI Values'!$B$2:$B$951=$B202)*('Default EI Values'!$C$2:$C$951=SUBSTITUTE($C202,"*",""))*('Default EI Values'!$D$2:$D$951=E$17)*('Default EI Values'!$E$2:$E$951=E202),0),MATCH(1,('Default EI Values'!$A$2:$A$951=$A202)*('Default EI Values'!$B$2:$B$951="Any")*('Default EI Values'!$C$2:$C$951=$C202)*('Default EI Values'!$D$2:$D$951=E$17)*('Default EI Values'!$E$2:$E$951=E202),0))),0))</f>
        <v>531.82127849999995</v>
      </c>
      <c r="H202" s="204"/>
      <c r="I202" s="204"/>
      <c r="J202" s="140" t="str" cm="1">
        <f t="array" ref="J202">IF(LEN($B202)=0,"",INDEX(table_options[Component Options],MATCH(1,(table_options[Sector]=$A202)*(table_options[Supply]=$C202)*(table_options[Component]=J$17)*(table_options[Default?]=TRUE),0)))</f>
        <v>Conventional Drinking Water Treatment</v>
      </c>
      <c r="K202" s="148">
        <f>IF(J202="None",0,INDEX('Default Values'!$B$72:$B$85,MATCH('Historical Mix'!J$17,'Default Values'!$A$72:$A$85,0)))</f>
        <v>0.94</v>
      </c>
      <c r="L202" s="149" cm="1">
        <f t="array" ref="L202">IF(OR(J202="None",D202=0),0,INDEX('Default EI Values'!$F$2:$F$951,_xlfn.IFNA(MATCH(1,('Default EI Values'!$A$2:$A$951=$A202)*('Default EI Values'!$B$2:$B$951=$B202)*('Default EI Values'!$C$2:$C$951=SUBSTITUTE($C202,"*",""))*('Default EI Values'!$D$2:$D$951=J$17)*('Default EI Values'!$E$2:$E$951=J202),0),MATCH(1,('Default EI Values'!$A$2:$A$951=$A202)*('Default EI Values'!$B$2:$B$951="Any")*('Default EI Values'!$C$2:$C$951=$C202)*('Default EI Values'!$D$2:$D$951=J$17)*('Default EI Values'!$E$2:$E$951=J202),0))))</f>
        <v>205.30303721428572</v>
      </c>
      <c r="M202" s="204"/>
      <c r="N202" s="204"/>
      <c r="O202" s="140" t="str" cm="1">
        <f t="array" ref="O202">IF(LEN($B202)=0,"",INDEX(table_options[Component Options],MATCH(1,(table_options[Sector]=$A202)*(table_options[Supply]=$C202)*(table_options[Component]=O$17)*(table_options[Default?]=TRUE),0)))</f>
        <v>Urban Potable Distribution</v>
      </c>
      <c r="P202" s="140" t="str">
        <f>IF(OR(LEN($C202)=0,O202&lt;&gt;"Urban Potable Distribution"),"",INDEX('Default Values'!$B$56:$B$65,MATCH('Historical Mix'!$B202,'Default Values'!$A$56:$A$65,0)))</f>
        <v>Flat</v>
      </c>
      <c r="Q202" s="148">
        <f>IF(P202="None",0,INDEX('Default Values'!$B$72:$B$85,MATCH('Historical Mix'!O$17,'Default Values'!$A$72:$A$85,0)))</f>
        <v>0.95</v>
      </c>
      <c r="R202" s="149" cm="1">
        <f t="array" ref="R202">IF(OR(O202="None",D202=0),0,INDEX('Default EI Values'!$F$2:$F$951,_xlfn.IFNA(MATCH(1,('Default EI Values'!$A$2:$A$951=$A202)*('Default EI Values'!$B$2:$B$951=$B202)*('Default EI Values'!$C$2:$C$951=SUBSTITUTE($C202,"*",""))*('Default EI Values'!$D$2:$D$951=O$17)*('Default EI Values'!$E$2:$E$951=O202),0),_xlfn.IFNA(MATCH(1,('Default EI Values'!$A$2:$A$951=$A202)*('Default EI Values'!$B$2:$B$951="Any")*('Default EI Values'!$C$2:$C$951=$C202)*('Default EI Values'!$D$2:$D$951=O$17)*('Default EI Values'!$E$2:$E$951=O202),0),MATCH(1,('Default EI Values'!$B$2:$B$951="Any")*('Default EI Values'!$C$2:$C$951=$C202)*('Default EI Values'!$D$2:$D$951=O$17)*('Default EI Values'!$E$2:$E$951=$O202&amp;" - "&amp;$P202),0)))))</f>
        <v>18</v>
      </c>
      <c r="S202" s="204"/>
      <c r="T202" s="204"/>
      <c r="U202" s="140" t="str" cm="1">
        <f t="array" ref="U202">IF(LEN($B202)=0,"",INDEX(table_options[Component Options],MATCH(1,(table_options[Sector]=$A202)*(table_options[Supply]=$C202)*(table_options[Component]=U$17)*(table_options[Default?]=TRUE),0)))</f>
        <v>Wastewater Collection</v>
      </c>
      <c r="V202" s="148">
        <f>IF(U202="None",0,INDEX('Default Values'!$B$72:$B$85,MATCH('Historical Mix'!U$17,'Default Values'!$A$72:$A$85,0)))</f>
        <v>0.97</v>
      </c>
      <c r="W202" s="149" cm="1">
        <f t="array" ref="W202">IF(OR(U202="None",D202=0),0,INDEX('Default EI Values'!$F$2:$F$951,_xlfn.IFNA(MATCH(1,('Default EI Values'!$A$2:$A$951=$A202)*('Default EI Values'!$B$2:$B$951=$B202)*('Default EI Values'!$C$2:$C$951=SUBSTITUTE($C202,"*",""))*('Default EI Values'!$D$2:$D$951=U$17)*('Default EI Values'!$E$2:$E$951=U202),0),MATCH(1,('Default EI Values'!$A$2:$A$951=$A202)*('Default EI Values'!$B$2:$B$951="Any")*('Default EI Values'!$C$2:$C$951=$C202)*('Default EI Values'!$D$2:$D$951=U$17)*('Default EI Values'!$E$2:$E$951=U202),0))))</f>
        <v>71.524294499999996</v>
      </c>
      <c r="X202" s="204"/>
      <c r="Y202" s="204"/>
      <c r="Z202" s="140" t="str" cm="1">
        <f t="array" ref="Z202">IF(LEN($B202)=0,"",INDEX(table_options[Component Options],MATCH(1,(table_options[Sector]=$A202)*(table_options[Supply]=$C202)*(table_options[Component]=Z$17)*(table_options[Default?]=TRUE),0)))</f>
        <v xml:space="preserve">Wastewater Secondary Treatment </v>
      </c>
      <c r="AA202" s="148">
        <f>IF(Z202="None",0,INDEX('Default Values'!$B$72:$B$85,MATCH('Historical Mix'!Z$17,'Default Values'!$A$72:$A$85,0)))</f>
        <v>0.97</v>
      </c>
      <c r="AB202" s="149" cm="1">
        <f t="array" ref="AB202">IF(OR(Z202="None",D202=0),0,INDEX('Default EI Values'!$F$2:$F$951,_xlfn.IFNA(MATCH(1,('Default EI Values'!$A$2:$A$951=$A202)*('Default EI Values'!$B$2:$B$951=$B202)*('Default EI Values'!$C$2:$C$951=SUBSTITUTE($C202,"*",""))*('Default EI Values'!$D$2:$D$951=Z$17)*('Default EI Values'!$E$2:$E$951=Z202),0),MATCH(1,('Default EI Values'!$A$2:$A$951=$A202)*('Default EI Values'!$B$2:$B$951="Any")*('Default EI Values'!$C$2:$C$951=$C202)*('Default EI Values'!$D$2:$D$951=Z$17)*('Default EI Values'!$E$2:$E$951=Z202),0))))</f>
        <v>654.12260742857143</v>
      </c>
      <c r="AC202" s="204"/>
      <c r="AD202" s="204"/>
    </row>
    <row r="203" spans="1:30" x14ac:dyDescent="0.25">
      <c r="A203" s="140" t="s">
        <v>10</v>
      </c>
      <c r="B203" s="140" t="s">
        <v>19</v>
      </c>
      <c r="C203" s="140" t="s">
        <v>189</v>
      </c>
      <c r="D203" s="147">
        <f t="shared" si="82"/>
        <v>5.649413537070914E-4</v>
      </c>
      <c r="E203" s="140" t="str" cm="1">
        <f t="array" ref="E203">IF(LEN($B203)=0,"",INDEX(table_options[Component Options],MATCH(1,(table_options[Sector]=$A203)*(table_options[Supply]=$C203)*(table_options[Component]=E$17)*(table_options[Default?]=TRUE),0)))</f>
        <v>Local Surface Water</v>
      </c>
      <c r="F203" s="148">
        <f>IF(E203="None",0,INDEX('Default Values'!$B$72:$B$85,MATCH('Historical Mix'!$C203,'Default Values'!$A$72:$A$85,0)))</f>
        <v>0.27</v>
      </c>
      <c r="G203" s="149" cm="1">
        <f t="array" ref="G203">IF(OR(E203="None",D203=0),0,_xlfn.IFNA(INDEX('Default EI Values'!$F$2:$F$951,_xlfn.IFNA(MATCH(1,('Default EI Values'!$A$2:$A$951=$A203)*('Default EI Values'!$B$2:$B$951=$B203)*('Default EI Values'!$C$2:$C$951=SUBSTITUTE($C203,"*",""))*('Default EI Values'!$D$2:$D$951=E$17)*('Default EI Values'!$E$2:$E$951=E203),0),MATCH(1,('Default EI Values'!$A$2:$A$951=$A203)*('Default EI Values'!$B$2:$B$951="Any")*('Default EI Values'!$C$2:$C$951=$C203)*('Default EI Values'!$D$2:$D$951=E$17)*('Default EI Values'!$E$2:$E$951=E203),0))),0))</f>
        <v>88.91037350000002</v>
      </c>
      <c r="H203" s="204"/>
      <c r="I203" s="204"/>
      <c r="J203" s="140" t="str" cm="1">
        <f t="array" ref="J203">IF(LEN($B203)=0,"",INDEX(table_options[Component Options],MATCH(1,(table_options[Sector]=$A203)*(table_options[Supply]=$C203)*(table_options[Component]=J$17)*(table_options[Default?]=TRUE),0)))</f>
        <v>Conventional Drinking Water Treatment</v>
      </c>
      <c r="K203" s="148">
        <f>IF(J203="None",0,INDEX('Default Values'!$B$72:$B$85,MATCH('Historical Mix'!J$17,'Default Values'!$A$72:$A$85,0)))</f>
        <v>0.94</v>
      </c>
      <c r="L203" s="149" cm="1">
        <f t="array" ref="L203">IF(OR(J203="None",D203=0),0,INDEX('Default EI Values'!$F$2:$F$951,_xlfn.IFNA(MATCH(1,('Default EI Values'!$A$2:$A$951=$A203)*('Default EI Values'!$B$2:$B$951=$B203)*('Default EI Values'!$C$2:$C$951=SUBSTITUTE($C203,"*",""))*('Default EI Values'!$D$2:$D$951=J$17)*('Default EI Values'!$E$2:$E$951=J203),0),MATCH(1,('Default EI Values'!$A$2:$A$951=$A203)*('Default EI Values'!$B$2:$B$951="Any")*('Default EI Values'!$C$2:$C$951=$C203)*('Default EI Values'!$D$2:$D$951=J$17)*('Default EI Values'!$E$2:$E$951=J203),0))))</f>
        <v>205.30303721428572</v>
      </c>
      <c r="M203" s="204"/>
      <c r="N203" s="204"/>
      <c r="O203" s="140" t="str" cm="1">
        <f t="array" ref="O203">IF(LEN($B203)=0,"",INDEX(table_options[Component Options],MATCH(1,(table_options[Sector]=$A203)*(table_options[Supply]=$C203)*(table_options[Component]=O$17)*(table_options[Default?]=TRUE),0)))</f>
        <v>Urban Potable Distribution</v>
      </c>
      <c r="P203" s="140" t="str">
        <f>IF(OR(LEN($C203)=0,O203&lt;&gt;"Urban Potable Distribution"),"",INDEX('Default Values'!$B$56:$B$65,MATCH('Historical Mix'!$B203,'Default Values'!$A$56:$A$65,0)))</f>
        <v>Flat</v>
      </c>
      <c r="Q203" s="148">
        <f>IF(P203="None",0,INDEX('Default Values'!$B$72:$B$85,MATCH('Historical Mix'!O$17,'Default Values'!$A$72:$A$85,0)))</f>
        <v>0.95</v>
      </c>
      <c r="R203" s="149" cm="1">
        <f t="array" ref="R203">IF(OR(O203="None",D203=0),0,INDEX('Default EI Values'!$F$2:$F$951,_xlfn.IFNA(MATCH(1,('Default EI Values'!$A$2:$A$951=$A203)*('Default EI Values'!$B$2:$B$951=$B203)*('Default EI Values'!$C$2:$C$951=SUBSTITUTE($C203,"*",""))*('Default EI Values'!$D$2:$D$951=O$17)*('Default EI Values'!$E$2:$E$951=O203),0),_xlfn.IFNA(MATCH(1,('Default EI Values'!$A$2:$A$951=$A203)*('Default EI Values'!$B$2:$B$951="Any")*('Default EI Values'!$C$2:$C$951=$C203)*('Default EI Values'!$D$2:$D$951=O$17)*('Default EI Values'!$E$2:$E$951=O203),0),MATCH(1,('Default EI Values'!$B$2:$B$951="Any")*('Default EI Values'!$C$2:$C$951=$C203)*('Default EI Values'!$D$2:$D$951=O$17)*('Default EI Values'!$E$2:$E$951=$O203&amp;" - "&amp;$P203),0)))))</f>
        <v>18</v>
      </c>
      <c r="S203" s="204"/>
      <c r="T203" s="204"/>
      <c r="U203" s="140" t="str" cm="1">
        <f t="array" ref="U203">IF(LEN($B203)=0,"",INDEX(table_options[Component Options],MATCH(1,(table_options[Sector]=$A203)*(table_options[Supply]=$C203)*(table_options[Component]=U$17)*(table_options[Default?]=TRUE),0)))</f>
        <v>Wastewater Collection</v>
      </c>
      <c r="V203" s="148">
        <f>IF(U203="None",0,INDEX('Default Values'!$B$72:$B$85,MATCH('Historical Mix'!U$17,'Default Values'!$A$72:$A$85,0)))</f>
        <v>0.97</v>
      </c>
      <c r="W203" s="149" cm="1">
        <f t="array" ref="W203">IF(OR(U203="None",D203=0),0,INDEX('Default EI Values'!$F$2:$F$951,_xlfn.IFNA(MATCH(1,('Default EI Values'!$A$2:$A$951=$A203)*('Default EI Values'!$B$2:$B$951=$B203)*('Default EI Values'!$C$2:$C$951=SUBSTITUTE($C203,"*",""))*('Default EI Values'!$D$2:$D$951=U$17)*('Default EI Values'!$E$2:$E$951=U203),0),MATCH(1,('Default EI Values'!$A$2:$A$951=$A203)*('Default EI Values'!$B$2:$B$951="Any")*('Default EI Values'!$C$2:$C$951=$C203)*('Default EI Values'!$D$2:$D$951=U$17)*('Default EI Values'!$E$2:$E$951=U203),0))))</f>
        <v>71.524294499999996</v>
      </c>
      <c r="X203" s="204"/>
      <c r="Y203" s="204"/>
      <c r="Z203" s="140" t="str" cm="1">
        <f t="array" ref="Z203">IF(LEN($B203)=0,"",INDEX(table_options[Component Options],MATCH(1,(table_options[Sector]=$A203)*(table_options[Supply]=$C203)*(table_options[Component]=Z$17)*(table_options[Default?]=TRUE),0)))</f>
        <v xml:space="preserve">Wastewater Secondary Treatment </v>
      </c>
      <c r="AA203" s="148">
        <f>IF(Z203="None",0,INDEX('Default Values'!$B$72:$B$85,MATCH('Historical Mix'!Z$17,'Default Values'!$A$72:$A$85,0)))</f>
        <v>0.97</v>
      </c>
      <c r="AB203" s="149" cm="1">
        <f t="array" ref="AB203">IF(OR(Z203="None",D203=0),0,INDEX('Default EI Values'!$F$2:$F$951,_xlfn.IFNA(MATCH(1,('Default EI Values'!$A$2:$A$951=$A203)*('Default EI Values'!$B$2:$B$951=$B203)*('Default EI Values'!$C$2:$C$951=SUBSTITUTE($C203,"*",""))*('Default EI Values'!$D$2:$D$951=Z$17)*('Default EI Values'!$E$2:$E$951=Z203),0),MATCH(1,('Default EI Values'!$A$2:$A$951=$A203)*('Default EI Values'!$B$2:$B$951="Any")*('Default EI Values'!$C$2:$C$951=$C203)*('Default EI Values'!$D$2:$D$951=Z$17)*('Default EI Values'!$E$2:$E$951=Z203),0))))</f>
        <v>654.12260742857143</v>
      </c>
      <c r="AC203" s="204"/>
      <c r="AD203" s="204"/>
    </row>
    <row r="204" spans="1:30" x14ac:dyDescent="0.25">
      <c r="A204" s="140" t="s">
        <v>10</v>
      </c>
      <c r="B204" s="140" t="s">
        <v>19</v>
      </c>
      <c r="C204" s="140" t="s">
        <v>188</v>
      </c>
      <c r="D204" s="147">
        <f t="shared" si="82"/>
        <v>0</v>
      </c>
      <c r="E204" s="140" t="str" cm="1">
        <f t="array" ref="E204">IF(LEN($B204)=0,"",INDEX(table_options[Component Options],MATCH(1,(table_options[Sector]=$A204)*(table_options[Supply]=$C204)*(table_options[Component]=E$17)*(table_options[Default?]=TRUE),0)))</f>
        <v>Local Imported Deliveries</v>
      </c>
      <c r="F204" s="148">
        <f>IF(E204="None",0,INDEX('Default Values'!$B$72:$B$85,MATCH('Historical Mix'!$C204,'Default Values'!$A$72:$A$85,0)))</f>
        <v>0.27</v>
      </c>
      <c r="G204" s="149" cm="1">
        <f t="array" ref="G204">IF(OR(E204="None",D204=0),0,_xlfn.IFNA(INDEX('Default EI Values'!$F$2:$F$951,_xlfn.IFNA(MATCH(1,('Default EI Values'!$A$2:$A$951=$A204)*('Default EI Values'!$B$2:$B$951=$B204)*('Default EI Values'!$C$2:$C$951=SUBSTITUTE($C204,"*",""))*('Default EI Values'!$D$2:$D$951=E$17)*('Default EI Values'!$E$2:$E$951=E204),0),MATCH(1,('Default EI Values'!$A$2:$A$951=$A204)*('Default EI Values'!$B$2:$B$951="Any")*('Default EI Values'!$C$2:$C$951=$C204)*('Default EI Values'!$D$2:$D$951=E$17)*('Default EI Values'!$E$2:$E$951=E204),0))),0))</f>
        <v>0</v>
      </c>
      <c r="H204" s="204"/>
      <c r="I204" s="204"/>
      <c r="J204" s="140" t="str" cm="1">
        <f t="array" ref="J204">IF(LEN($B204)=0,"",INDEX(table_options[Component Options],MATCH(1,(table_options[Sector]=$A204)*(table_options[Supply]=$C204)*(table_options[Component]=J$17)*(table_options[Default?]=TRUE),0)))</f>
        <v>Conventional Drinking Water Treatment</v>
      </c>
      <c r="K204" s="148">
        <f>IF(J204="None",0,INDEX('Default Values'!$B$72:$B$85,MATCH('Historical Mix'!J$17,'Default Values'!$A$72:$A$85,0)))</f>
        <v>0.94</v>
      </c>
      <c r="L204" s="149" cm="1">
        <f t="array" ref="L204">IF(OR(J204="None",D204=0),0,INDEX('Default EI Values'!$F$2:$F$951,_xlfn.IFNA(MATCH(1,('Default EI Values'!$A$2:$A$951=$A204)*('Default EI Values'!$B$2:$B$951=$B204)*('Default EI Values'!$C$2:$C$951=SUBSTITUTE($C204,"*",""))*('Default EI Values'!$D$2:$D$951=J$17)*('Default EI Values'!$E$2:$E$951=J204),0),MATCH(1,('Default EI Values'!$A$2:$A$951=$A204)*('Default EI Values'!$B$2:$B$951="Any")*('Default EI Values'!$C$2:$C$951=$C204)*('Default EI Values'!$D$2:$D$951=J$17)*('Default EI Values'!$E$2:$E$951=J204),0))))</f>
        <v>0</v>
      </c>
      <c r="M204" s="204"/>
      <c r="N204" s="204"/>
      <c r="O204" s="140" t="str" cm="1">
        <f t="array" ref="O204">IF(LEN($B204)=0,"",INDEX(table_options[Component Options],MATCH(1,(table_options[Sector]=$A204)*(table_options[Supply]=$C204)*(table_options[Component]=O$17)*(table_options[Default?]=TRUE),0)))</f>
        <v>Urban Potable Distribution</v>
      </c>
      <c r="P204" s="140" t="str">
        <f>IF(OR(LEN($C204)=0,O204&lt;&gt;"Urban Potable Distribution"),"",INDEX('Default Values'!$B$56:$B$65,MATCH('Historical Mix'!$B204,'Default Values'!$A$56:$A$65,0)))</f>
        <v>Flat</v>
      </c>
      <c r="Q204" s="148">
        <f>IF(P204="None",0,INDEX('Default Values'!$B$72:$B$85,MATCH('Historical Mix'!O$17,'Default Values'!$A$72:$A$85,0)))</f>
        <v>0.95</v>
      </c>
      <c r="R204" s="149" cm="1">
        <f t="array" ref="R204">IF(OR(O204="None",D204=0),0,INDEX('Default EI Values'!$F$2:$F$951,_xlfn.IFNA(MATCH(1,('Default EI Values'!$A$2:$A$951=$A204)*('Default EI Values'!$B$2:$B$951=$B204)*('Default EI Values'!$C$2:$C$951=SUBSTITUTE($C204,"*",""))*('Default EI Values'!$D$2:$D$951=O$17)*('Default EI Values'!$E$2:$E$951=O204),0),_xlfn.IFNA(MATCH(1,('Default EI Values'!$A$2:$A$951=$A204)*('Default EI Values'!$B$2:$B$951="Any")*('Default EI Values'!$C$2:$C$951=$C204)*('Default EI Values'!$D$2:$D$951=O$17)*('Default EI Values'!$E$2:$E$951=O204),0),MATCH(1,('Default EI Values'!$B$2:$B$951="Any")*('Default EI Values'!$C$2:$C$951=$C204)*('Default EI Values'!$D$2:$D$951=O$17)*('Default EI Values'!$E$2:$E$951=$O204&amp;" - "&amp;$P204),0)))))</f>
        <v>0</v>
      </c>
      <c r="S204" s="204"/>
      <c r="T204" s="204"/>
      <c r="U204" s="140" t="str" cm="1">
        <f t="array" ref="U204">IF(LEN($B204)=0,"",INDEX(table_options[Component Options],MATCH(1,(table_options[Sector]=$A204)*(table_options[Supply]=$C204)*(table_options[Component]=U$17)*(table_options[Default?]=TRUE),0)))</f>
        <v>Wastewater Collection</v>
      </c>
      <c r="V204" s="148">
        <f>IF(U204="None",0,INDEX('Default Values'!$B$72:$B$85,MATCH('Historical Mix'!U$17,'Default Values'!$A$72:$A$85,0)))</f>
        <v>0.97</v>
      </c>
      <c r="W204" s="149" cm="1">
        <f t="array" ref="W204">IF(OR(U204="None",D204=0),0,INDEX('Default EI Values'!$F$2:$F$951,_xlfn.IFNA(MATCH(1,('Default EI Values'!$A$2:$A$951=$A204)*('Default EI Values'!$B$2:$B$951=$B204)*('Default EI Values'!$C$2:$C$951=SUBSTITUTE($C204,"*",""))*('Default EI Values'!$D$2:$D$951=U$17)*('Default EI Values'!$E$2:$E$951=U204),0),MATCH(1,('Default EI Values'!$A$2:$A$951=$A204)*('Default EI Values'!$B$2:$B$951="Any")*('Default EI Values'!$C$2:$C$951=$C204)*('Default EI Values'!$D$2:$D$951=U$17)*('Default EI Values'!$E$2:$E$951=U204),0))))</f>
        <v>0</v>
      </c>
      <c r="X204" s="204"/>
      <c r="Y204" s="204"/>
      <c r="Z204" s="140" t="str" cm="1">
        <f t="array" ref="Z204">IF(LEN($B204)=0,"",INDEX(table_options[Component Options],MATCH(1,(table_options[Sector]=$A204)*(table_options[Supply]=$C204)*(table_options[Component]=Z$17)*(table_options[Default?]=TRUE),0)))</f>
        <v xml:space="preserve">Wastewater Secondary Treatment </v>
      </c>
      <c r="AA204" s="148">
        <f>IF(Z204="None",0,INDEX('Default Values'!$B$72:$B$85,MATCH('Historical Mix'!Z$17,'Default Values'!$A$72:$A$85,0)))</f>
        <v>0.97</v>
      </c>
      <c r="AB204" s="149" cm="1">
        <f t="array" ref="AB204">IF(OR(Z204="None",D204=0),0,INDEX('Default EI Values'!$F$2:$F$951,_xlfn.IFNA(MATCH(1,('Default EI Values'!$A$2:$A$951=$A204)*('Default EI Values'!$B$2:$B$951=$B204)*('Default EI Values'!$C$2:$C$951=SUBSTITUTE($C204,"*",""))*('Default EI Values'!$D$2:$D$951=Z$17)*('Default EI Values'!$E$2:$E$951=Z204),0),MATCH(1,('Default EI Values'!$A$2:$A$951=$A204)*('Default EI Values'!$B$2:$B$951="Any")*('Default EI Values'!$C$2:$C$951=$C204)*('Default EI Values'!$D$2:$D$951=Z$17)*('Default EI Values'!$E$2:$E$951=Z204),0))))</f>
        <v>0</v>
      </c>
      <c r="AC204" s="204"/>
      <c r="AD204" s="204"/>
    </row>
    <row r="205" spans="1:30" x14ac:dyDescent="0.25">
      <c r="A205" s="140" t="s">
        <v>10</v>
      </c>
      <c r="B205" s="140" t="s">
        <v>19</v>
      </c>
      <c r="C205" s="140" t="s">
        <v>19</v>
      </c>
      <c r="D205" s="147">
        <f t="shared" si="82"/>
        <v>0.89598965007874942</v>
      </c>
      <c r="E205" s="140" t="str" cm="1">
        <f t="array" ref="E205">IF(LEN($B205)=0,"",INDEX(table_options[Component Options],MATCH(1,(table_options[Sector]=$A205)*(table_options[Supply]=$C205)*(table_options[Component]=E$17)*(table_options[Default?]=TRUE),0)))</f>
        <v>Colorado River Conveyance</v>
      </c>
      <c r="F205" s="148">
        <f>IF(E205="None",0,INDEX('Default Values'!$B$72:$B$85,MATCH('Historical Mix'!$C205,'Default Values'!$A$72:$A$85,0)))</f>
        <v>0</v>
      </c>
      <c r="G205" s="149" cm="1">
        <f t="array" ref="G205">IF(OR(E205="None",D205=0),0,_xlfn.IFNA(INDEX('Default EI Values'!$F$2:$F$951,_xlfn.IFNA(MATCH(1,('Default EI Values'!$A$2:$A$951=$A205)*('Default EI Values'!$B$2:$B$951=$B205)*('Default EI Values'!$C$2:$C$951=SUBSTITUTE($C205,"*",""))*('Default EI Values'!$D$2:$D$951=E$17)*('Default EI Values'!$E$2:$E$951=E205),0),MATCH(1,('Default EI Values'!$A$2:$A$951=$A205)*('Default EI Values'!$B$2:$B$951="Any")*('Default EI Values'!$C$2:$C$951=$C205)*('Default EI Values'!$D$2:$D$951=E$17)*('Default EI Values'!$E$2:$E$951=E205),0))),0))</f>
        <v>115.5</v>
      </c>
      <c r="H205" s="204"/>
      <c r="I205" s="204"/>
      <c r="J205" s="140" t="str" cm="1">
        <f t="array" ref="J205">IF(LEN($B205)=0,"",INDEX(table_options[Component Options],MATCH(1,(table_options[Sector]=$A205)*(table_options[Supply]=$C205)*(table_options[Component]=J$17)*(table_options[Default?]=TRUE),0)))</f>
        <v>Conventional Drinking Water Treatment</v>
      </c>
      <c r="K205" s="148">
        <f>IF(J205="None",0,INDEX('Default Values'!$B$72:$B$85,MATCH('Historical Mix'!J$17,'Default Values'!$A$72:$A$85,0)))</f>
        <v>0.94</v>
      </c>
      <c r="L205" s="149" cm="1">
        <f t="array" ref="L205">IF(OR(J205="None",D205=0),0,INDEX('Default EI Values'!$F$2:$F$951,_xlfn.IFNA(MATCH(1,('Default EI Values'!$A$2:$A$951=$A205)*('Default EI Values'!$B$2:$B$951=$B205)*('Default EI Values'!$C$2:$C$951=SUBSTITUTE($C205,"*",""))*('Default EI Values'!$D$2:$D$951=J$17)*('Default EI Values'!$E$2:$E$951=J205),0),MATCH(1,('Default EI Values'!$A$2:$A$951=$A205)*('Default EI Values'!$B$2:$B$951="Any")*('Default EI Values'!$C$2:$C$951=$C205)*('Default EI Values'!$D$2:$D$951=J$17)*('Default EI Values'!$E$2:$E$951=J205),0))))</f>
        <v>205.30303721428572</v>
      </c>
      <c r="M205" s="204"/>
      <c r="N205" s="204"/>
      <c r="O205" s="140" t="str" cm="1">
        <f t="array" ref="O205">IF(LEN($B205)=0,"",INDEX(table_options[Component Options],MATCH(1,(table_options[Sector]=$A205)*(table_options[Supply]=$C205)*(table_options[Component]=O$17)*(table_options[Default?]=TRUE),0)))</f>
        <v>Urban Potable Distribution</v>
      </c>
      <c r="P205" s="140" t="str">
        <f>IF(OR(LEN($C205)=0,O205&lt;&gt;"Urban Potable Distribution"),"",INDEX('Default Values'!$B$56:$B$65,MATCH('Historical Mix'!$B205,'Default Values'!$A$56:$A$65,0)))</f>
        <v>Flat</v>
      </c>
      <c r="Q205" s="148">
        <f>IF(P205="None",0,INDEX('Default Values'!$B$72:$B$85,MATCH('Historical Mix'!O$17,'Default Values'!$A$72:$A$85,0)))</f>
        <v>0.95</v>
      </c>
      <c r="R205" s="149" cm="1">
        <f t="array" ref="R205">IF(OR(O205="None",D205=0),0,INDEX('Default EI Values'!$F$2:$F$951,_xlfn.IFNA(MATCH(1,('Default EI Values'!$A$2:$A$951=$A205)*('Default EI Values'!$B$2:$B$951=$B205)*('Default EI Values'!$C$2:$C$951=SUBSTITUTE($C205,"*",""))*('Default EI Values'!$D$2:$D$951=O$17)*('Default EI Values'!$E$2:$E$951=O205),0),_xlfn.IFNA(MATCH(1,('Default EI Values'!$A$2:$A$951=$A205)*('Default EI Values'!$B$2:$B$951="Any")*('Default EI Values'!$C$2:$C$951=$C205)*('Default EI Values'!$D$2:$D$951=O$17)*('Default EI Values'!$E$2:$E$951=O205),0),MATCH(1,('Default EI Values'!$B$2:$B$951="Any")*('Default EI Values'!$C$2:$C$951=$C205)*('Default EI Values'!$D$2:$D$951=O$17)*('Default EI Values'!$E$2:$E$951=$O205&amp;" - "&amp;$P205),0)))))</f>
        <v>18</v>
      </c>
      <c r="S205" s="204"/>
      <c r="T205" s="204"/>
      <c r="U205" s="140" t="str" cm="1">
        <f t="array" ref="U205">IF(LEN($B205)=0,"",INDEX(table_options[Component Options],MATCH(1,(table_options[Sector]=$A205)*(table_options[Supply]=$C205)*(table_options[Component]=U$17)*(table_options[Default?]=TRUE),0)))</f>
        <v>Wastewater Collection</v>
      </c>
      <c r="V205" s="148">
        <f>IF(U205="None",0,INDEX('Default Values'!$B$72:$B$85,MATCH('Historical Mix'!U$17,'Default Values'!$A$72:$A$85,0)))</f>
        <v>0.97</v>
      </c>
      <c r="W205" s="149" cm="1">
        <f t="array" ref="W205">IF(OR(U205="None",D205=0),0,INDEX('Default EI Values'!$F$2:$F$951,_xlfn.IFNA(MATCH(1,('Default EI Values'!$A$2:$A$951=$A205)*('Default EI Values'!$B$2:$B$951=$B205)*('Default EI Values'!$C$2:$C$951=SUBSTITUTE($C205,"*",""))*('Default EI Values'!$D$2:$D$951=U$17)*('Default EI Values'!$E$2:$E$951=U205),0),MATCH(1,('Default EI Values'!$A$2:$A$951=$A205)*('Default EI Values'!$B$2:$B$951="Any")*('Default EI Values'!$C$2:$C$951=$C205)*('Default EI Values'!$D$2:$D$951=U$17)*('Default EI Values'!$E$2:$E$951=U205),0))))</f>
        <v>71.524294499999996</v>
      </c>
      <c r="X205" s="204"/>
      <c r="Y205" s="204"/>
      <c r="Z205" s="140" t="str" cm="1">
        <f t="array" ref="Z205">IF(LEN($B205)=0,"",INDEX(table_options[Component Options],MATCH(1,(table_options[Sector]=$A205)*(table_options[Supply]=$C205)*(table_options[Component]=Z$17)*(table_options[Default?]=TRUE),0)))</f>
        <v xml:space="preserve">Wastewater Secondary Treatment </v>
      </c>
      <c r="AA205" s="148">
        <f>IF(Z205="None",0,INDEX('Default Values'!$B$72:$B$85,MATCH('Historical Mix'!Z$17,'Default Values'!$A$72:$A$85,0)))</f>
        <v>0.97</v>
      </c>
      <c r="AB205" s="149" cm="1">
        <f t="array" ref="AB205">IF(OR(Z205="None",D205=0),0,INDEX('Default EI Values'!$F$2:$F$951,_xlfn.IFNA(MATCH(1,('Default EI Values'!$A$2:$A$951=$A205)*('Default EI Values'!$B$2:$B$951=$B205)*('Default EI Values'!$C$2:$C$951=SUBSTITUTE($C205,"*",""))*('Default EI Values'!$D$2:$D$951=Z$17)*('Default EI Values'!$E$2:$E$951=Z205),0),MATCH(1,('Default EI Values'!$A$2:$A$951=$A205)*('Default EI Values'!$B$2:$B$951="Any")*('Default EI Values'!$C$2:$C$951=$C205)*('Default EI Values'!$D$2:$D$951=Z$17)*('Default EI Values'!$E$2:$E$951=Z205),0))))</f>
        <v>654.12260742857143</v>
      </c>
      <c r="AC205" s="204"/>
      <c r="AD205" s="204"/>
    </row>
    <row r="206" spans="1:30" x14ac:dyDescent="0.25">
      <c r="A206" s="140" t="s">
        <v>10</v>
      </c>
      <c r="B206" s="140" t="s">
        <v>19</v>
      </c>
      <c r="C206" s="140" t="s">
        <v>191</v>
      </c>
      <c r="D206" s="147">
        <f t="shared" si="82"/>
        <v>0</v>
      </c>
      <c r="E206" s="140" t="str" cm="1">
        <f t="array" ref="E206">IF(LEN($B206)=0,"",INDEX(table_options[Component Options],MATCH(1,(table_options[Sector]=$A206)*(table_options[Supply]=$C206)*(table_options[Component]=E$17)*(table_options[Default?]=TRUE),0)))</f>
        <v>Central Valley Project Conveyance</v>
      </c>
      <c r="F206" s="148">
        <f>IF(E206="None",0,INDEX('Default Values'!$B$72:$B$85,MATCH('Historical Mix'!$C206,'Default Values'!$A$72:$A$85,0)))</f>
        <v>0</v>
      </c>
      <c r="G206" s="149" cm="1">
        <f t="array" ref="G206">IF(OR(E206="None",D206=0),0,_xlfn.IFNA(INDEX('Default EI Values'!$F$2:$F$951,_xlfn.IFNA(MATCH(1,('Default EI Values'!$A$2:$A$951=$A206)*('Default EI Values'!$B$2:$B$951=$B206)*('Default EI Values'!$C$2:$C$951=SUBSTITUTE($C206,"*",""))*('Default EI Values'!$D$2:$D$951=E$17)*('Default EI Values'!$E$2:$E$951=E206),0),MATCH(1,('Default EI Values'!$A$2:$A$951=$A206)*('Default EI Values'!$B$2:$B$951="Any")*('Default EI Values'!$C$2:$C$951=$C206)*('Default EI Values'!$D$2:$D$951=E$17)*('Default EI Values'!$E$2:$E$951=E206),0))),0))</f>
        <v>0</v>
      </c>
      <c r="H206" s="204"/>
      <c r="I206" s="204"/>
      <c r="J206" s="140" t="str" cm="1">
        <f t="array" ref="J206">IF(LEN($B206)=0,"",INDEX(table_options[Component Options],MATCH(1,(table_options[Sector]=$A206)*(table_options[Supply]=$C206)*(table_options[Component]=J$17)*(table_options[Default?]=TRUE),0)))</f>
        <v>Conventional Drinking Water Treatment</v>
      </c>
      <c r="K206" s="148">
        <f>IF(J206="None",0,INDEX('Default Values'!$B$72:$B$85,MATCH('Historical Mix'!J$17,'Default Values'!$A$72:$A$85,0)))</f>
        <v>0.94</v>
      </c>
      <c r="L206" s="149" cm="1">
        <f t="array" ref="L206">IF(OR(J206="None",D206=0),0,INDEX('Default EI Values'!$F$2:$F$951,_xlfn.IFNA(MATCH(1,('Default EI Values'!$A$2:$A$951=$A206)*('Default EI Values'!$B$2:$B$951=$B206)*('Default EI Values'!$C$2:$C$951=SUBSTITUTE($C206,"*",""))*('Default EI Values'!$D$2:$D$951=J$17)*('Default EI Values'!$E$2:$E$951=J206),0),MATCH(1,('Default EI Values'!$A$2:$A$951=$A206)*('Default EI Values'!$B$2:$B$951="Any")*('Default EI Values'!$C$2:$C$951=$C206)*('Default EI Values'!$D$2:$D$951=J$17)*('Default EI Values'!$E$2:$E$951=J206),0))))</f>
        <v>0</v>
      </c>
      <c r="M206" s="204"/>
      <c r="N206" s="204"/>
      <c r="O206" s="140" t="str" cm="1">
        <f t="array" ref="O206">IF(LEN($B206)=0,"",INDEX(table_options[Component Options],MATCH(1,(table_options[Sector]=$A206)*(table_options[Supply]=$C206)*(table_options[Component]=O$17)*(table_options[Default?]=TRUE),0)))</f>
        <v>Urban Potable Distribution</v>
      </c>
      <c r="P206" s="140" t="str">
        <f>IF(OR(LEN($C206)=0,O206&lt;&gt;"Urban Potable Distribution"),"",INDEX('Default Values'!$B$56:$B$65,MATCH('Historical Mix'!$B206,'Default Values'!$A$56:$A$65,0)))</f>
        <v>Flat</v>
      </c>
      <c r="Q206" s="148">
        <f>IF(P206="None",0,INDEX('Default Values'!$B$72:$B$85,MATCH('Historical Mix'!O$17,'Default Values'!$A$72:$A$85,0)))</f>
        <v>0.95</v>
      </c>
      <c r="R206" s="149" cm="1">
        <f t="array" ref="R206">IF(OR(O206="None",D206=0),0,INDEX('Default EI Values'!$F$2:$F$951,_xlfn.IFNA(MATCH(1,('Default EI Values'!$A$2:$A$951=$A206)*('Default EI Values'!$B$2:$B$951=$B206)*('Default EI Values'!$C$2:$C$951=SUBSTITUTE($C206,"*",""))*('Default EI Values'!$D$2:$D$951=O$17)*('Default EI Values'!$E$2:$E$951=O206),0),_xlfn.IFNA(MATCH(1,('Default EI Values'!$A$2:$A$951=$A206)*('Default EI Values'!$B$2:$B$951="Any")*('Default EI Values'!$C$2:$C$951=$C206)*('Default EI Values'!$D$2:$D$951=O$17)*('Default EI Values'!$E$2:$E$951=O206),0),MATCH(1,('Default EI Values'!$B$2:$B$951="Any")*('Default EI Values'!$C$2:$C$951=$C206)*('Default EI Values'!$D$2:$D$951=O$17)*('Default EI Values'!$E$2:$E$951=$O206&amp;" - "&amp;$P206),0)))))</f>
        <v>0</v>
      </c>
      <c r="S206" s="204"/>
      <c r="T206" s="204"/>
      <c r="U206" s="140" t="str" cm="1">
        <f t="array" ref="U206">IF(LEN($B206)=0,"",INDEX(table_options[Component Options],MATCH(1,(table_options[Sector]=$A206)*(table_options[Supply]=$C206)*(table_options[Component]=U$17)*(table_options[Default?]=TRUE),0)))</f>
        <v>Wastewater Collection</v>
      </c>
      <c r="V206" s="148">
        <f>IF(U206="None",0,INDEX('Default Values'!$B$72:$B$85,MATCH('Historical Mix'!U$17,'Default Values'!$A$72:$A$85,0)))</f>
        <v>0.97</v>
      </c>
      <c r="W206" s="149" cm="1">
        <f t="array" ref="W206">IF(OR(U206="None",D206=0),0,INDEX('Default EI Values'!$F$2:$F$951,_xlfn.IFNA(MATCH(1,('Default EI Values'!$A$2:$A$951=$A206)*('Default EI Values'!$B$2:$B$951=$B206)*('Default EI Values'!$C$2:$C$951=SUBSTITUTE($C206,"*",""))*('Default EI Values'!$D$2:$D$951=U$17)*('Default EI Values'!$E$2:$E$951=U206),0),MATCH(1,('Default EI Values'!$A$2:$A$951=$A206)*('Default EI Values'!$B$2:$B$951="Any")*('Default EI Values'!$C$2:$C$951=$C206)*('Default EI Values'!$D$2:$D$951=U$17)*('Default EI Values'!$E$2:$E$951=U206),0))))</f>
        <v>0</v>
      </c>
      <c r="X206" s="204"/>
      <c r="Y206" s="204"/>
      <c r="Z206" s="140" t="str" cm="1">
        <f t="array" ref="Z206">IF(LEN($B206)=0,"",INDEX(table_options[Component Options],MATCH(1,(table_options[Sector]=$A206)*(table_options[Supply]=$C206)*(table_options[Component]=Z$17)*(table_options[Default?]=TRUE),0)))</f>
        <v xml:space="preserve">Wastewater Secondary Treatment </v>
      </c>
      <c r="AA206" s="148">
        <f>IF(Z206="None",0,INDEX('Default Values'!$B$72:$B$85,MATCH('Historical Mix'!Z$17,'Default Values'!$A$72:$A$85,0)))</f>
        <v>0.97</v>
      </c>
      <c r="AB206" s="149" cm="1">
        <f t="array" ref="AB206">IF(OR(Z206="None",D206=0),0,INDEX('Default EI Values'!$F$2:$F$951,_xlfn.IFNA(MATCH(1,('Default EI Values'!$A$2:$A$951=$A206)*('Default EI Values'!$B$2:$B$951=$B206)*('Default EI Values'!$C$2:$C$951=SUBSTITUTE($C206,"*",""))*('Default EI Values'!$D$2:$D$951=Z$17)*('Default EI Values'!$E$2:$E$951=Z206),0),MATCH(1,('Default EI Values'!$A$2:$A$951=$A206)*('Default EI Values'!$B$2:$B$951="Any")*('Default EI Values'!$C$2:$C$951=$C206)*('Default EI Values'!$D$2:$D$951=Z$17)*('Default EI Values'!$E$2:$E$951=Z206),0))))</f>
        <v>0</v>
      </c>
      <c r="AC206" s="204"/>
      <c r="AD206" s="204"/>
    </row>
    <row r="207" spans="1:30" x14ac:dyDescent="0.25">
      <c r="A207" s="140" t="s">
        <v>10</v>
      </c>
      <c r="B207" s="140" t="s">
        <v>19</v>
      </c>
      <c r="C207" s="140" t="s">
        <v>190</v>
      </c>
      <c r="D207" s="147">
        <f t="shared" si="82"/>
        <v>2.1543586081410247E-2</v>
      </c>
      <c r="E207" s="140" t="str" cm="1">
        <f t="array" ref="E207">IF(LEN($B207)=0,"",INDEX(table_options[Component Options],MATCH(1,(table_options[Sector]=$A207)*(table_options[Supply]=$C207)*(table_options[Component]=E$17)*(table_options[Default?]=TRUE),0)))</f>
        <v>State Water Project Conveyance</v>
      </c>
      <c r="F207" s="148">
        <f>IF(E207="None",0,INDEX('Default Values'!$B$72:$B$85,MATCH('Historical Mix'!$C207,'Default Values'!$A$72:$A$85,0)))</f>
        <v>0</v>
      </c>
      <c r="G207" s="149" cm="1">
        <f t="array" ref="G207">IF(OR(E207="None",D207=0),0,_xlfn.IFNA(INDEX('Default EI Values'!$F$2:$F$951,_xlfn.IFNA(MATCH(1,('Default EI Values'!$A$2:$A$951=$A207)*('Default EI Values'!$B$2:$B$951=$B207)*('Default EI Values'!$C$2:$C$951=SUBSTITUTE($C207,"*",""))*('Default EI Values'!$D$2:$D$951=E$17)*('Default EI Values'!$E$2:$E$951=E207),0),MATCH(1,('Default EI Values'!$A$2:$A$951=$A207)*('Default EI Values'!$B$2:$B$951="Any")*('Default EI Values'!$C$2:$C$951=$C207)*('Default EI Values'!$D$2:$D$951=E$17)*('Default EI Values'!$E$2:$E$951=E207),0))),0))</f>
        <v>4000</v>
      </c>
      <c r="H207" s="205"/>
      <c r="I207" s="205"/>
      <c r="J207" s="140" t="str" cm="1">
        <f t="array" ref="J207">IF(LEN($B207)=0,"",INDEX(table_options[Component Options],MATCH(1,(table_options[Sector]=$A207)*(table_options[Supply]=$C207)*(table_options[Component]=J$17)*(table_options[Default?]=TRUE),0)))</f>
        <v>Conventional Drinking Water Treatment</v>
      </c>
      <c r="K207" s="148">
        <f>IF(J207="None",0,INDEX('Default Values'!$B$72:$B$85,MATCH('Historical Mix'!J$17,'Default Values'!$A$72:$A$85,0)))</f>
        <v>0.94</v>
      </c>
      <c r="L207" s="149" cm="1">
        <f t="array" ref="L207">IF(OR(J207="None",D207=0),0,INDEX('Default EI Values'!$F$2:$F$951,_xlfn.IFNA(MATCH(1,('Default EI Values'!$A$2:$A$951=$A207)*('Default EI Values'!$B$2:$B$951=$B207)*('Default EI Values'!$C$2:$C$951=SUBSTITUTE($C207,"*",""))*('Default EI Values'!$D$2:$D$951=J$17)*('Default EI Values'!$E$2:$E$951=J207),0),MATCH(1,('Default EI Values'!$A$2:$A$951=$A207)*('Default EI Values'!$B$2:$B$951="Any")*('Default EI Values'!$C$2:$C$951=$C207)*('Default EI Values'!$D$2:$D$951=J$17)*('Default EI Values'!$E$2:$E$951=J207),0))))</f>
        <v>205.30303721428572</v>
      </c>
      <c r="M207" s="205"/>
      <c r="N207" s="205"/>
      <c r="O207" s="140" t="str" cm="1">
        <f t="array" ref="O207">IF(LEN($B207)=0,"",INDEX(table_options[Component Options],MATCH(1,(table_options[Sector]=$A207)*(table_options[Supply]=$C207)*(table_options[Component]=O$17)*(table_options[Default?]=TRUE),0)))</f>
        <v>Urban Potable Distribution</v>
      </c>
      <c r="P207" s="140" t="str">
        <f>IF(OR(LEN($C207)=0,O207&lt;&gt;"Urban Potable Distribution"),"",INDEX('Default Values'!$B$56:$B$65,MATCH('Historical Mix'!$B207,'Default Values'!$A$56:$A$65,0)))</f>
        <v>Flat</v>
      </c>
      <c r="Q207" s="148">
        <f>IF(P207="None",0,INDEX('Default Values'!$B$72:$B$85,MATCH('Historical Mix'!O$17,'Default Values'!$A$72:$A$85,0)))</f>
        <v>0.95</v>
      </c>
      <c r="R207" s="149" cm="1">
        <f t="array" ref="R207">IF(OR(O207="None",D207=0),0,INDEX('Default EI Values'!$F$2:$F$951,_xlfn.IFNA(MATCH(1,('Default EI Values'!$A$2:$A$951=$A207)*('Default EI Values'!$B$2:$B$951=$B207)*('Default EI Values'!$C$2:$C$951=SUBSTITUTE($C207,"*",""))*('Default EI Values'!$D$2:$D$951=O$17)*('Default EI Values'!$E$2:$E$951=O207),0),_xlfn.IFNA(MATCH(1,('Default EI Values'!$A$2:$A$951=$A207)*('Default EI Values'!$B$2:$B$951="Any")*('Default EI Values'!$C$2:$C$951=$C207)*('Default EI Values'!$D$2:$D$951=O$17)*('Default EI Values'!$E$2:$E$951=O207),0),MATCH(1,('Default EI Values'!$B$2:$B$951="Any")*('Default EI Values'!$C$2:$C$951=$C207)*('Default EI Values'!$D$2:$D$951=O$17)*('Default EI Values'!$E$2:$E$951=$O207&amp;" - "&amp;$P207),0)))))</f>
        <v>18</v>
      </c>
      <c r="S207" s="205"/>
      <c r="T207" s="205"/>
      <c r="U207" s="140" t="str" cm="1">
        <f t="array" ref="U207">IF(LEN($B207)=0,"",INDEX(table_options[Component Options],MATCH(1,(table_options[Sector]=$A207)*(table_options[Supply]=$C207)*(table_options[Component]=U$17)*(table_options[Default?]=TRUE),0)))</f>
        <v>Wastewater Collection</v>
      </c>
      <c r="V207" s="148">
        <f>IF(U207="None",0,INDEX('Default Values'!$B$72:$B$85,MATCH('Historical Mix'!U$17,'Default Values'!$A$72:$A$85,0)))</f>
        <v>0.97</v>
      </c>
      <c r="W207" s="149" cm="1">
        <f t="array" ref="W207">IF(OR(U207="None",D207=0),0,INDEX('Default EI Values'!$F$2:$F$951,_xlfn.IFNA(MATCH(1,('Default EI Values'!$A$2:$A$951=$A207)*('Default EI Values'!$B$2:$B$951=$B207)*('Default EI Values'!$C$2:$C$951=SUBSTITUTE($C207,"*",""))*('Default EI Values'!$D$2:$D$951=U$17)*('Default EI Values'!$E$2:$E$951=U207),0),MATCH(1,('Default EI Values'!$A$2:$A$951=$A207)*('Default EI Values'!$B$2:$B$951="Any")*('Default EI Values'!$C$2:$C$951=$C207)*('Default EI Values'!$D$2:$D$951=U$17)*('Default EI Values'!$E$2:$E$951=U207),0))))</f>
        <v>71.524294499999996</v>
      </c>
      <c r="X207" s="205"/>
      <c r="Y207" s="205"/>
      <c r="Z207" s="140" t="str" cm="1">
        <f t="array" ref="Z207">IF(LEN($B207)=0,"",INDEX(table_options[Component Options],MATCH(1,(table_options[Sector]=$A207)*(table_options[Supply]=$C207)*(table_options[Component]=Z$17)*(table_options[Default?]=TRUE),0)))</f>
        <v xml:space="preserve">Wastewater Secondary Treatment </v>
      </c>
      <c r="AA207" s="148">
        <f>IF(Z207="None",0,INDEX('Default Values'!$B$72:$B$85,MATCH('Historical Mix'!Z$17,'Default Values'!$A$72:$A$85,0)))</f>
        <v>0.97</v>
      </c>
      <c r="AB207" s="149" cm="1">
        <f t="array" ref="AB207">IF(OR(Z207="None",D207=0),0,INDEX('Default EI Values'!$F$2:$F$951,_xlfn.IFNA(MATCH(1,('Default EI Values'!$A$2:$A$951=$A207)*('Default EI Values'!$B$2:$B$951=$B207)*('Default EI Values'!$C$2:$C$951=SUBSTITUTE($C207,"*",""))*('Default EI Values'!$D$2:$D$951=Z$17)*('Default EI Values'!$E$2:$E$951=Z207),0),MATCH(1,('Default EI Values'!$A$2:$A$951=$A207)*('Default EI Values'!$B$2:$B$951="Any")*('Default EI Values'!$C$2:$C$951=$C207)*('Default EI Values'!$D$2:$D$951=Z$17)*('Default EI Values'!$E$2:$E$951=Z207),0))))</f>
        <v>654.12260742857143</v>
      </c>
      <c r="AC207" s="205"/>
      <c r="AD207" s="205"/>
    </row>
    <row r="208" spans="1:30" x14ac:dyDescent="0.25">
      <c r="A208" s="140" t="s">
        <v>11</v>
      </c>
      <c r="B208" s="140" t="s">
        <v>19</v>
      </c>
      <c r="C208" s="140" t="s">
        <v>45</v>
      </c>
      <c r="D208" s="147">
        <f t="shared" si="82"/>
        <v>0</v>
      </c>
      <c r="E208" s="140" t="str" cm="1">
        <f t="array" ref="E208">IF(LEN($B208)=0,"",INDEX(table_options[Component Options],MATCH(1,(table_options[Sector]=$A208)*(table_options[Supply]=$C208)*(table_options[Component]=E$17)*(table_options[Default?]=TRUE),0)))</f>
        <v>Seawater Desalination Conveyance</v>
      </c>
      <c r="F208" s="148">
        <f>IF(E208="None",0,INDEX('Default Values'!$B$72:$B$85,MATCH('Historical Mix'!$C208,'Default Values'!$A$72:$A$85,0)))</f>
        <v>0.94</v>
      </c>
      <c r="G208" s="149" cm="1">
        <f t="array" ref="G208">IF(OR(E208="None",D208=0),0,_xlfn.IFNA(INDEX('Default EI Values'!$F$2:$F$951,_xlfn.IFNA(MATCH(1,('Default EI Values'!$A$2:$A$951=$A208)*('Default EI Values'!$B$2:$B$951=$B208)*('Default EI Values'!$C$2:$C$951=SUBSTITUTE($C208,"*",""))*('Default EI Values'!$D$2:$D$951=E$17)*('Default EI Values'!$E$2:$E$951=E208),0),MATCH(1,('Default EI Values'!$A$2:$A$951=$A208)*('Default EI Values'!$B$2:$B$951="Any")*('Default EI Values'!$C$2:$C$951=$C208)*('Default EI Values'!$D$2:$D$951=E$17)*('Default EI Values'!$E$2:$E$951=E208),0))),0))</f>
        <v>0</v>
      </c>
      <c r="H208" s="203">
        <f>SUMPRODUCT($D208:$D217,G208:G217)</f>
        <v>231.74223888557918</v>
      </c>
      <c r="I208" s="203">
        <f t="shared" ref="I208" si="98">SUMPRODUCT($D208:$D217,F208:F217,G208:G217)</f>
        <v>24.934106305182784</v>
      </c>
      <c r="J208" s="140" t="str" cm="1">
        <f t="array" ref="J208">IF(LEN($B208)=0,"",INDEX(table_options[Component Options],MATCH(1,(table_options[Sector]=$A208)*(table_options[Supply]=$C208)*(table_options[Component]=J$17)*(table_options[Default?]=TRUE),0)))</f>
        <v>Seawater Desalination Treatment</v>
      </c>
      <c r="K208" s="148">
        <f>IF(J208="None",0,INDEX('Default Values'!$B$72:$B$85,MATCH('Historical Mix'!J$17,'Default Values'!$A$72:$A$85,0)))</f>
        <v>0.94</v>
      </c>
      <c r="L208" s="149" cm="1">
        <f t="array" ref="L208">IF(OR(J208="None",D208=0),0,INDEX('Default EI Values'!$F$2:$F$951,_xlfn.IFNA(MATCH(1,('Default EI Values'!$A$2:$A$951=$A208)*('Default EI Values'!$B$2:$B$951=$B208)*('Default EI Values'!$C$2:$C$951=SUBSTITUTE($C208,"*",""))*('Default EI Values'!$D$2:$D$951=J$17)*('Default EI Values'!$E$2:$E$951=J208),0),MATCH(1,('Default EI Values'!$A$2:$A$951=$A208)*('Default EI Values'!$B$2:$B$951="Any")*('Default EI Values'!$C$2:$C$951=$C208)*('Default EI Values'!$D$2:$D$951=J$17)*('Default EI Values'!$E$2:$E$951=J208),0))))</f>
        <v>0</v>
      </c>
      <c r="M208" s="203">
        <f>SUMPRODUCT($D208:$D217,L208:L217)</f>
        <v>1.8204945285</v>
      </c>
      <c r="N208" s="203">
        <f t="shared" ref="N208" si="99">SUMPRODUCT($D208:$D217,K208:K217,L208:L217)</f>
        <v>1.7112648567900002</v>
      </c>
      <c r="O208" s="140" t="str" cm="1">
        <f t="array" ref="O208">IF(LEN($B208)=0,"",INDEX(table_options[Component Options],MATCH(1,(table_options[Sector]=$A208)*(table_options[Supply]=$C208)*(table_options[Component]=O$17)*(table_options[Default?]=TRUE),0)))</f>
        <v>Ag Distribution</v>
      </c>
      <c r="P208" s="140" t="str">
        <f>IF(OR(LEN($C208)=0,O208&lt;&gt;"Urban Potable Distribution"),"",INDEX('Default Values'!$B$56:$B$65,MATCH('Historical Mix'!$B208,'Default Values'!$A$56:$A$65,0)))</f>
        <v/>
      </c>
      <c r="Q208" s="148">
        <f>IF(P208="None",0,INDEX('Default Values'!$B$72:$B$85,MATCH('Historical Mix'!O$17,'Default Values'!$A$72:$A$85,0)))</f>
        <v>0.95</v>
      </c>
      <c r="R208" s="149" cm="1">
        <f t="array" ref="R208">IF(OR(O208="None",D208=0),0,INDEX('Default EI Values'!$F$2:$F$951,_xlfn.IFNA(MATCH(1,('Default EI Values'!$A$2:$A$951=$A208)*('Default EI Values'!$B$2:$B$951=$B208)*('Default EI Values'!$C$2:$C$951=SUBSTITUTE($C208,"*",""))*('Default EI Values'!$D$2:$D$951=O$17)*('Default EI Values'!$E$2:$E$951=O208),0),_xlfn.IFNA(MATCH(1,('Default EI Values'!$A$2:$A$951=$A208)*('Default EI Values'!$B$2:$B$951="Any")*('Default EI Values'!$C$2:$C$951=$C208)*('Default EI Values'!$D$2:$D$951=O$17)*('Default EI Values'!$E$2:$E$951=O208),0),MATCH(1,('Default EI Values'!$B$2:$B$951="Any")*('Default EI Values'!$C$2:$C$951=$C208)*('Default EI Values'!$D$2:$D$951=O$17)*('Default EI Values'!$E$2:$E$951=$O208&amp;" - "&amp;$P208),0)))))</f>
        <v>0</v>
      </c>
      <c r="S208" s="203">
        <f>SUMPRODUCT($D208:$D217,R208:R217)</f>
        <v>487.40427477411151</v>
      </c>
      <c r="T208" s="203">
        <f t="shared" ref="T208" si="100">SUMPRODUCT($D208:$D217,Q208:Q217,R208:R217)</f>
        <v>463.03406103540595</v>
      </c>
      <c r="U208" s="140" t="str" cm="1">
        <f t="array" ref="U208">IF(LEN($B208)=0,"",INDEX(table_options[Component Options],MATCH(1,(table_options[Sector]=$A208)*(table_options[Supply]=$C208)*(table_options[Component]=U$17)*(table_options[Default?]=TRUE),0)))</f>
        <v>None</v>
      </c>
      <c r="V208" s="148">
        <f>IF(U208="None",0,INDEX('Default Values'!$B$72:$B$85,MATCH('Historical Mix'!U$17,'Default Values'!$A$72:$A$85,0)))</f>
        <v>0</v>
      </c>
      <c r="W208" s="149" cm="1">
        <f t="array" ref="W208">IF(OR(U208="None",D208=0),0,INDEX('Default EI Values'!$F$2:$F$951,_xlfn.IFNA(MATCH(1,('Default EI Values'!$A$2:$A$951=$A208)*('Default EI Values'!$B$2:$B$951=$B208)*('Default EI Values'!$C$2:$C$951=SUBSTITUTE($C208,"*",""))*('Default EI Values'!$D$2:$D$951=U$17)*('Default EI Values'!$E$2:$E$951=U208),0),MATCH(1,('Default EI Values'!$A$2:$A$951=$A208)*('Default EI Values'!$B$2:$B$951="Any")*('Default EI Values'!$C$2:$C$951=$C208)*('Default EI Values'!$D$2:$D$951=U$17)*('Default EI Values'!$E$2:$E$951=U208),0))))</f>
        <v>0</v>
      </c>
      <c r="X208" s="203">
        <f>SUMPRODUCT($D208:$D217,W208:W217)</f>
        <v>0</v>
      </c>
      <c r="Y208" s="203">
        <f t="shared" ref="Y208" si="101">SUMPRODUCT($D208:$D217,V208:V217,W208:W217)</f>
        <v>0</v>
      </c>
      <c r="Z208" s="140" t="str" cm="1">
        <f t="array" ref="Z208">IF(LEN($B208)=0,"",INDEX(table_options[Component Options],MATCH(1,(table_options[Sector]=$A208)*(table_options[Supply]=$C208)*(table_options[Component]=Z$17)*(table_options[Default?]=TRUE),0)))</f>
        <v>None</v>
      </c>
      <c r="AA208" s="148">
        <f>IF(Z208="None",0,INDEX('Default Values'!$B$72:$B$85,MATCH('Historical Mix'!Z$17,'Default Values'!$A$72:$A$85,0)))</f>
        <v>0</v>
      </c>
      <c r="AB208" s="149" cm="1">
        <f t="array" ref="AB208">IF(OR(Z208="None",D208=0),0,INDEX('Default EI Values'!$F$2:$F$951,_xlfn.IFNA(MATCH(1,('Default EI Values'!$A$2:$A$951=$A208)*('Default EI Values'!$B$2:$B$951=$B208)*('Default EI Values'!$C$2:$C$951=SUBSTITUTE($C208,"*",""))*('Default EI Values'!$D$2:$D$951=Z$17)*('Default EI Values'!$E$2:$E$951=Z208),0),MATCH(1,('Default EI Values'!$A$2:$A$951=$A208)*('Default EI Values'!$B$2:$B$951="Any")*('Default EI Values'!$C$2:$C$951=$C208)*('Default EI Values'!$D$2:$D$951=Z$17)*('Default EI Values'!$E$2:$E$951=Z208),0))))</f>
        <v>0</v>
      </c>
      <c r="AC208" s="203">
        <f>SUMPRODUCT($D208:$D217,AB208:AB217)</f>
        <v>0</v>
      </c>
      <c r="AD208" s="203">
        <f t="shared" ref="AD208" si="102">SUMPRODUCT($D208:$D217,AA208:AA217,AB208:AB217)</f>
        <v>0</v>
      </c>
    </row>
    <row r="209" spans="1:30" x14ac:dyDescent="0.25">
      <c r="A209" s="140" t="s">
        <v>11</v>
      </c>
      <c r="B209" s="140" t="s">
        <v>19</v>
      </c>
      <c r="C209" s="140" t="s">
        <v>51</v>
      </c>
      <c r="D209" s="147">
        <f t="shared" si="82"/>
        <v>0</v>
      </c>
      <c r="E209" s="140" t="str" cm="1">
        <f t="array" ref="E209">IF(LEN($B209)=0,"",INDEX(table_options[Component Options],MATCH(1,(table_options[Sector]=$A209)*(table_options[Supply]=$C209)*(table_options[Component]=E$17)*(table_options[Default?]=TRUE),0)))</f>
        <v>Groundwater pumping</v>
      </c>
      <c r="F209" s="148">
        <f>IF(E209="None",0,INDEX('Default Values'!$B$72:$B$85,MATCH('Historical Mix'!$C209,'Default Values'!$A$72:$A$85,0)))</f>
        <v>0.94</v>
      </c>
      <c r="G209" s="149" cm="1">
        <f t="array" ref="G209">IF(OR(E209="None",D209=0),0,_xlfn.IFNA(INDEX('Default EI Values'!$F$2:$F$951,_xlfn.IFNA(MATCH(1,('Default EI Values'!$A$2:$A$951=$A209)*('Default EI Values'!$B$2:$B$951=$B209)*('Default EI Values'!$C$2:$C$951=SUBSTITUTE($C209,"*",""))*('Default EI Values'!$D$2:$D$951=E$17)*('Default EI Values'!$E$2:$E$951=E209),0),MATCH(1,('Default EI Values'!$A$2:$A$951=$A209)*('Default EI Values'!$B$2:$B$951="Any")*('Default EI Values'!$C$2:$C$951=$C209)*('Default EI Values'!$D$2:$D$951=E$17)*('Default EI Values'!$E$2:$E$951=E209),0))),0))</f>
        <v>0</v>
      </c>
      <c r="H209" s="204"/>
      <c r="I209" s="204"/>
      <c r="J209" s="140" t="str" cm="1">
        <f t="array" ref="J209">IF(LEN($B209)=0,"",INDEX(table_options[Component Options],MATCH(1,(table_options[Sector]=$A209)*(table_options[Supply]=$C209)*(table_options[Component]=J$17)*(table_options[Default?]=TRUE),0)))</f>
        <v>Brackish Desalination Treatment</v>
      </c>
      <c r="K209" s="148">
        <f>IF(J209="None",0,INDEX('Default Values'!$B$72:$B$85,MATCH('Historical Mix'!J$17,'Default Values'!$A$72:$A$85,0)))</f>
        <v>0.94</v>
      </c>
      <c r="L209" s="149" cm="1">
        <f t="array" ref="L209">IF(OR(J209="None",D209=0),0,INDEX('Default EI Values'!$F$2:$F$951,_xlfn.IFNA(MATCH(1,('Default EI Values'!$A$2:$A$951=$A209)*('Default EI Values'!$B$2:$B$951=$B209)*('Default EI Values'!$C$2:$C$951=SUBSTITUTE($C209,"*",""))*('Default EI Values'!$D$2:$D$951=J$17)*('Default EI Values'!$E$2:$E$951=J209),0),MATCH(1,('Default EI Values'!$A$2:$A$951=$A209)*('Default EI Values'!$B$2:$B$951="Any")*('Default EI Values'!$C$2:$C$951=$C209)*('Default EI Values'!$D$2:$D$951=J$17)*('Default EI Values'!$E$2:$E$951=J209),0))))</f>
        <v>0</v>
      </c>
      <c r="M209" s="204"/>
      <c r="N209" s="204"/>
      <c r="O209" s="140" t="str" cm="1">
        <f t="array" ref="O209">IF(LEN($B209)=0,"",INDEX(table_options[Component Options],MATCH(1,(table_options[Sector]=$A209)*(table_options[Supply]=$C209)*(table_options[Component]=O$17)*(table_options[Default?]=TRUE),0)))</f>
        <v>Ag Distribution</v>
      </c>
      <c r="P209" s="140" t="str">
        <f>IF(OR(LEN($C209)=0,O209&lt;&gt;"Urban Potable Distribution"),"",INDEX('Default Values'!$B$56:$B$65,MATCH('Historical Mix'!$B209,'Default Values'!$A$56:$A$65,0)))</f>
        <v/>
      </c>
      <c r="Q209" s="148">
        <f>IF(P209="None",0,INDEX('Default Values'!$B$72:$B$85,MATCH('Historical Mix'!O$17,'Default Values'!$A$72:$A$85,0)))</f>
        <v>0.95</v>
      </c>
      <c r="R209" s="149" cm="1">
        <f t="array" ref="R209">IF(OR(O209="None",D209=0),0,INDEX('Default EI Values'!$F$2:$F$951,_xlfn.IFNA(MATCH(1,('Default EI Values'!$A$2:$A$951=$A209)*('Default EI Values'!$B$2:$B$951=$B209)*('Default EI Values'!$C$2:$C$951=SUBSTITUTE($C209,"*",""))*('Default EI Values'!$D$2:$D$951=O$17)*('Default EI Values'!$E$2:$E$951=O209),0),_xlfn.IFNA(MATCH(1,('Default EI Values'!$A$2:$A$951=$A209)*('Default EI Values'!$B$2:$B$951="Any")*('Default EI Values'!$C$2:$C$951=$C209)*('Default EI Values'!$D$2:$D$951=O$17)*('Default EI Values'!$E$2:$E$951=O209),0),MATCH(1,('Default EI Values'!$B$2:$B$951="Any")*('Default EI Values'!$C$2:$C$951=$C209)*('Default EI Values'!$D$2:$D$951=O$17)*('Default EI Values'!$E$2:$E$951=$O209&amp;" - "&amp;$P209),0)))))</f>
        <v>0</v>
      </c>
      <c r="S209" s="204"/>
      <c r="T209" s="204"/>
      <c r="U209" s="140" t="str" cm="1">
        <f t="array" ref="U209">IF(LEN($B209)=0,"",INDEX(table_options[Component Options],MATCH(1,(table_options[Sector]=$A209)*(table_options[Supply]=$C209)*(table_options[Component]=U$17)*(table_options[Default?]=TRUE),0)))</f>
        <v>None</v>
      </c>
      <c r="V209" s="148">
        <f>IF(U209="None",0,INDEX('Default Values'!$B$72:$B$85,MATCH('Historical Mix'!U$17,'Default Values'!$A$72:$A$85,0)))</f>
        <v>0</v>
      </c>
      <c r="W209" s="149" cm="1">
        <f t="array" ref="W209">IF(OR(U209="None",D209=0),0,INDEX('Default EI Values'!$F$2:$F$951,_xlfn.IFNA(MATCH(1,('Default EI Values'!$A$2:$A$951=$A209)*('Default EI Values'!$B$2:$B$951=$B209)*('Default EI Values'!$C$2:$C$951=SUBSTITUTE($C209,"*",""))*('Default EI Values'!$D$2:$D$951=U$17)*('Default EI Values'!$E$2:$E$951=U209),0),MATCH(1,('Default EI Values'!$A$2:$A$951=$A209)*('Default EI Values'!$B$2:$B$951="Any")*('Default EI Values'!$C$2:$C$951=$C209)*('Default EI Values'!$D$2:$D$951=U$17)*('Default EI Values'!$E$2:$E$951=U209),0))))</f>
        <v>0</v>
      </c>
      <c r="X209" s="204"/>
      <c r="Y209" s="204"/>
      <c r="Z209" s="140" t="str" cm="1">
        <f t="array" ref="Z209">IF(LEN($B209)=0,"",INDEX(table_options[Component Options],MATCH(1,(table_options[Sector]=$A209)*(table_options[Supply]=$C209)*(table_options[Component]=Z$17)*(table_options[Default?]=TRUE),0)))</f>
        <v>None</v>
      </c>
      <c r="AA209" s="148">
        <f>IF(Z209="None",0,INDEX('Default Values'!$B$72:$B$85,MATCH('Historical Mix'!Z$17,'Default Values'!$A$72:$A$85,0)))</f>
        <v>0</v>
      </c>
      <c r="AB209" s="149" cm="1">
        <f t="array" ref="AB209">IF(OR(Z209="None",D209=0),0,INDEX('Default EI Values'!$F$2:$F$951,_xlfn.IFNA(MATCH(1,('Default EI Values'!$A$2:$A$951=$A209)*('Default EI Values'!$B$2:$B$951=$B209)*('Default EI Values'!$C$2:$C$951=SUBSTITUTE($C209,"*",""))*('Default EI Values'!$D$2:$D$951=Z$17)*('Default EI Values'!$E$2:$E$951=Z209),0),MATCH(1,('Default EI Values'!$A$2:$A$951=$A209)*('Default EI Values'!$B$2:$B$951="Any")*('Default EI Values'!$C$2:$C$951=$C209)*('Default EI Values'!$D$2:$D$951=Z$17)*('Default EI Values'!$E$2:$E$951=Z209),0))))</f>
        <v>0</v>
      </c>
      <c r="AC209" s="204"/>
      <c r="AD209" s="204"/>
    </row>
    <row r="210" spans="1:30" x14ac:dyDescent="0.25">
      <c r="A210" s="140" t="s">
        <v>11</v>
      </c>
      <c r="B210" s="140" t="s">
        <v>19</v>
      </c>
      <c r="C210" s="140" t="s">
        <v>88</v>
      </c>
      <c r="D210" s="147">
        <f t="shared" si="82"/>
        <v>3.0000000000000001E-3</v>
      </c>
      <c r="E210" s="140" t="str" cm="1">
        <f t="array" ref="E210">IF(LEN($B210)=0,"",INDEX(table_options[Component Options],MATCH(1,(table_options[Sector]=$A210)*(table_options[Supply]=$C210)*(table_options[Component]=E$17)*(table_options[Default?]=TRUE),0)))</f>
        <v>Recycled Water (Non-Potable) Conveyance</v>
      </c>
      <c r="F210" s="148">
        <f>IF(E210="None",0,INDEX('Default Values'!$B$72:$B$85,MATCH('Historical Mix'!$C210,'Default Values'!$A$72:$A$85,0)))</f>
        <v>0.97</v>
      </c>
      <c r="G210" s="149" cm="1">
        <f t="array" ref="G210">IF(OR(E210="None",D210=0),0,_xlfn.IFNA(INDEX('Default EI Values'!$F$2:$F$951,_xlfn.IFNA(MATCH(1,('Default EI Values'!$A$2:$A$951=$A210)*('Default EI Values'!$B$2:$B$951=$B210)*('Default EI Values'!$C$2:$C$951=SUBSTITUTE($C210,"*",""))*('Default EI Values'!$D$2:$D$951=E$17)*('Default EI Values'!$E$2:$E$951=E210),0),MATCH(1,('Default EI Values'!$A$2:$A$951=$A210)*('Default EI Values'!$B$2:$B$951="Any")*('Default EI Values'!$C$2:$C$951=$C210)*('Default EI Values'!$D$2:$D$951=E$17)*('Default EI Values'!$E$2:$E$951=E210),0))),0))</f>
        <v>107.31276</v>
      </c>
      <c r="H210" s="204"/>
      <c r="I210" s="204"/>
      <c r="J210" s="140" t="str" cm="1">
        <f t="array" ref="J210">IF(LEN($B210)=0,"",INDEX(table_options[Component Options],MATCH(1,(table_options[Sector]=$A210)*(table_options[Supply]=$C210)*(table_options[Component]=J$17)*(table_options[Default?]=TRUE),0)))</f>
        <v>Recycled Water (Non-potable) Treatment</v>
      </c>
      <c r="K210" s="148">
        <f>IF(J210="None",0,INDEX('Default Values'!$B$72:$B$85,MATCH('Historical Mix'!J$17,'Default Values'!$A$72:$A$85,0)))</f>
        <v>0.94</v>
      </c>
      <c r="L210" s="149" cm="1">
        <f t="array" ref="L210">IF(OR(J210="None",D210=0),0,INDEX('Default EI Values'!$F$2:$F$951,_xlfn.IFNA(MATCH(1,('Default EI Values'!$A$2:$A$951=$A210)*('Default EI Values'!$B$2:$B$951=$B210)*('Default EI Values'!$C$2:$C$951=SUBSTITUTE($C210,"*",""))*('Default EI Values'!$D$2:$D$951=J$17)*('Default EI Values'!$E$2:$E$951=J210),0),MATCH(1,('Default EI Values'!$A$2:$A$951=$A210)*('Default EI Values'!$B$2:$B$951="Any")*('Default EI Values'!$C$2:$C$951=$C210)*('Default EI Values'!$D$2:$D$951=J$17)*('Default EI Values'!$E$2:$E$951=J210),0))))</f>
        <v>606.83150950000004</v>
      </c>
      <c r="M210" s="204"/>
      <c r="N210" s="204"/>
      <c r="O210" s="140" t="str" cm="1">
        <f t="array" ref="O210">IF(LEN($B210)=0,"",INDEX(table_options[Component Options],MATCH(1,(table_options[Sector]=$A210)*(table_options[Supply]=$C210)*(table_options[Component]=O$17)*(table_options[Default?]=TRUE),0)))</f>
        <v>Ag Distribution</v>
      </c>
      <c r="P210" s="140" t="str">
        <f>IF(OR(LEN($C210)=0,O210&lt;&gt;"Urban Potable Distribution"),"",INDEX('Default Values'!$B$56:$B$65,MATCH('Historical Mix'!$B210,'Default Values'!$A$56:$A$65,0)))</f>
        <v/>
      </c>
      <c r="Q210" s="148">
        <f>IF(P210="None",0,INDEX('Default Values'!$B$72:$B$85,MATCH('Historical Mix'!O$17,'Default Values'!$A$72:$A$85,0)))</f>
        <v>0.95</v>
      </c>
      <c r="R210" s="149" cm="1">
        <f t="array" ref="R210">IF(OR(O210="None",D210=0),0,INDEX('Default EI Values'!$F$2:$F$951,_xlfn.IFNA(MATCH(1,('Default EI Values'!$A$2:$A$951=$A210)*('Default EI Values'!$B$2:$B$951=$B210)*('Default EI Values'!$C$2:$C$951=SUBSTITUTE($C210,"*",""))*('Default EI Values'!$D$2:$D$951=O$17)*('Default EI Values'!$E$2:$E$951=O210),0),_xlfn.IFNA(MATCH(1,('Default EI Values'!$A$2:$A$951=$A210)*('Default EI Values'!$B$2:$B$951="Any")*('Default EI Values'!$C$2:$C$951=$C210)*('Default EI Values'!$D$2:$D$951=O$17)*('Default EI Values'!$E$2:$E$951=O210),0),MATCH(1,('Default EI Values'!$B$2:$B$951="Any")*('Default EI Values'!$C$2:$C$951=$C210)*('Default EI Values'!$D$2:$D$951=O$17)*('Default EI Values'!$E$2:$E$951=$O210&amp;" - "&amp;$P210),0)))))</f>
        <v>487.63602149999997</v>
      </c>
      <c r="S210" s="204"/>
      <c r="T210" s="204"/>
      <c r="U210" s="140" t="str" cm="1">
        <f t="array" ref="U210">IF(LEN($B210)=0,"",INDEX(table_options[Component Options],MATCH(1,(table_options[Sector]=$A210)*(table_options[Supply]=$C210)*(table_options[Component]=U$17)*(table_options[Default?]=TRUE),0)))</f>
        <v>None</v>
      </c>
      <c r="V210" s="148">
        <f>IF(U210="None",0,INDEX('Default Values'!$B$72:$B$85,MATCH('Historical Mix'!U$17,'Default Values'!$A$72:$A$85,0)))</f>
        <v>0</v>
      </c>
      <c r="W210" s="149" cm="1">
        <f t="array" ref="W210">IF(OR(U210="None",D210=0),0,INDEX('Default EI Values'!$F$2:$F$951,_xlfn.IFNA(MATCH(1,('Default EI Values'!$A$2:$A$951=$A210)*('Default EI Values'!$B$2:$B$951=$B210)*('Default EI Values'!$C$2:$C$951=SUBSTITUTE($C210,"*",""))*('Default EI Values'!$D$2:$D$951=U$17)*('Default EI Values'!$E$2:$E$951=U210),0),MATCH(1,('Default EI Values'!$A$2:$A$951=$A210)*('Default EI Values'!$B$2:$B$951="Any")*('Default EI Values'!$C$2:$C$951=$C210)*('Default EI Values'!$D$2:$D$951=U$17)*('Default EI Values'!$E$2:$E$951=U210),0))))</f>
        <v>0</v>
      </c>
      <c r="X210" s="204"/>
      <c r="Y210" s="204"/>
      <c r="Z210" s="140" t="str" cm="1">
        <f t="array" ref="Z210">IF(LEN($B210)=0,"",INDEX(table_options[Component Options],MATCH(1,(table_options[Sector]=$A210)*(table_options[Supply]=$C210)*(table_options[Component]=Z$17)*(table_options[Default?]=TRUE),0)))</f>
        <v>None</v>
      </c>
      <c r="AA210" s="148">
        <f>IF(Z210="None",0,INDEX('Default Values'!$B$72:$B$85,MATCH('Historical Mix'!Z$17,'Default Values'!$A$72:$A$85,0)))</f>
        <v>0</v>
      </c>
      <c r="AB210" s="149" cm="1">
        <f t="array" ref="AB210">IF(OR(Z210="None",D210=0),0,INDEX('Default EI Values'!$F$2:$F$951,_xlfn.IFNA(MATCH(1,('Default EI Values'!$A$2:$A$951=$A210)*('Default EI Values'!$B$2:$B$951=$B210)*('Default EI Values'!$C$2:$C$951=SUBSTITUTE($C210,"*",""))*('Default EI Values'!$D$2:$D$951=Z$17)*('Default EI Values'!$E$2:$E$951=Z210),0),MATCH(1,('Default EI Values'!$A$2:$A$951=$A210)*('Default EI Values'!$B$2:$B$951="Any")*('Default EI Values'!$C$2:$C$951=$C210)*('Default EI Values'!$D$2:$D$951=Z$17)*('Default EI Values'!$E$2:$E$951=Z210),0))))</f>
        <v>0</v>
      </c>
      <c r="AC210" s="204"/>
      <c r="AD210" s="204"/>
    </row>
    <row r="211" spans="1:30" x14ac:dyDescent="0.25">
      <c r="A211" s="140" t="s">
        <v>11</v>
      </c>
      <c r="B211" s="140" t="s">
        <v>19</v>
      </c>
      <c r="C211" s="140" t="s">
        <v>89</v>
      </c>
      <c r="D211" s="147">
        <f t="shared" si="82"/>
        <v>0</v>
      </c>
      <c r="E211" s="140" t="str" cm="1">
        <f t="array" ref="E211">IF(LEN($B211)=0,"",INDEX(table_options[Component Options],MATCH(1,(table_options[Sector]=$A211)*(table_options[Supply]=$C211)*(table_options[Component]=E$17)*(table_options[Default?]=TRUE),0)))</f>
        <v>Groundwater pumping</v>
      </c>
      <c r="F211" s="148">
        <f>IF(E211="None",0,INDEX('Default Values'!$B$72:$B$85,MATCH('Historical Mix'!$C211,'Default Values'!$A$72:$A$85,0)))</f>
        <v>0.97</v>
      </c>
      <c r="G211" s="149" cm="1">
        <f t="array" ref="G211">IF(OR(E211="None",D211=0),0,_xlfn.IFNA(INDEX('Default EI Values'!$F$2:$F$951,_xlfn.IFNA(MATCH(1,('Default EI Values'!$A$2:$A$951=$A211)*('Default EI Values'!$B$2:$B$951=$B211)*('Default EI Values'!$C$2:$C$951=SUBSTITUTE($C211,"*",""))*('Default EI Values'!$D$2:$D$951=E$17)*('Default EI Values'!$E$2:$E$951=E211),0),MATCH(1,('Default EI Values'!$A$2:$A$951=$A211)*('Default EI Values'!$B$2:$B$951="Any")*('Default EI Values'!$C$2:$C$951=$C211)*('Default EI Values'!$D$2:$D$951=E$17)*('Default EI Values'!$E$2:$E$951=E211),0))),0))</f>
        <v>0</v>
      </c>
      <c r="H211" s="204"/>
      <c r="I211" s="204"/>
      <c r="J211" s="140" t="str" cm="1">
        <f t="array" ref="J211">IF(LEN($B211)=0,"",INDEX(table_options[Component Options],MATCH(1,(table_options[Sector]=$A211)*(table_options[Supply]=$C211)*(table_options[Component]=J$17)*(table_options[Default?]=TRUE),0)))</f>
        <v>Recycled Water (Potable) Treatment</v>
      </c>
      <c r="K211" s="148">
        <f>IF(J211="None",0,INDEX('Default Values'!$B$72:$B$85,MATCH('Historical Mix'!J$17,'Default Values'!$A$72:$A$85,0)))</f>
        <v>0.94</v>
      </c>
      <c r="L211" s="149" cm="1">
        <f t="array" ref="L211">IF(OR(J211="None",D211=0),0,INDEX('Default EI Values'!$F$2:$F$951,_xlfn.IFNA(MATCH(1,('Default EI Values'!$A$2:$A$951=$A211)*('Default EI Values'!$B$2:$B$951=$B211)*('Default EI Values'!$C$2:$C$951=SUBSTITUTE($C211,"*",""))*('Default EI Values'!$D$2:$D$951=J$17)*('Default EI Values'!$E$2:$E$951=J211),0),MATCH(1,('Default EI Values'!$A$2:$A$951=$A211)*('Default EI Values'!$B$2:$B$951="Any")*('Default EI Values'!$C$2:$C$951=$C211)*('Default EI Values'!$D$2:$D$951=J$17)*('Default EI Values'!$E$2:$E$951=J211),0))))</f>
        <v>0</v>
      </c>
      <c r="M211" s="204"/>
      <c r="N211" s="204"/>
      <c r="O211" s="140" t="str" cm="1">
        <f t="array" ref="O211">IF(LEN($B211)=0,"",INDEX(table_options[Component Options],MATCH(1,(table_options[Sector]=$A211)*(table_options[Supply]=$C211)*(table_options[Component]=O$17)*(table_options[Default?]=TRUE),0)))</f>
        <v>Ag Distribution</v>
      </c>
      <c r="P211" s="140" t="str">
        <f>IF(OR(LEN($C211)=0,O211&lt;&gt;"Urban Potable Distribution"),"",INDEX('Default Values'!$B$56:$B$65,MATCH('Historical Mix'!$B211,'Default Values'!$A$56:$A$65,0)))</f>
        <v/>
      </c>
      <c r="Q211" s="148">
        <f>IF(P211="None",0,INDEX('Default Values'!$B$72:$B$85,MATCH('Historical Mix'!O$17,'Default Values'!$A$72:$A$85,0)))</f>
        <v>0.95</v>
      </c>
      <c r="R211" s="149" cm="1">
        <f t="array" ref="R211">IF(OR(O211="None",D211=0),0,INDEX('Default EI Values'!$F$2:$F$951,_xlfn.IFNA(MATCH(1,('Default EI Values'!$A$2:$A$951=$A211)*('Default EI Values'!$B$2:$B$951=$B211)*('Default EI Values'!$C$2:$C$951=SUBSTITUTE($C211,"*",""))*('Default EI Values'!$D$2:$D$951=O$17)*('Default EI Values'!$E$2:$E$951=O211),0),_xlfn.IFNA(MATCH(1,('Default EI Values'!$A$2:$A$951=$A211)*('Default EI Values'!$B$2:$B$951="Any")*('Default EI Values'!$C$2:$C$951=$C211)*('Default EI Values'!$D$2:$D$951=O$17)*('Default EI Values'!$E$2:$E$951=O211),0),MATCH(1,('Default EI Values'!$B$2:$B$951="Any")*('Default EI Values'!$C$2:$C$951=$C211)*('Default EI Values'!$D$2:$D$951=O$17)*('Default EI Values'!$E$2:$E$951=$O211&amp;" - "&amp;$P211),0)))))</f>
        <v>0</v>
      </c>
      <c r="S211" s="204"/>
      <c r="T211" s="204"/>
      <c r="U211" s="140" t="str" cm="1">
        <f t="array" ref="U211">IF(LEN($B211)=0,"",INDEX(table_options[Component Options],MATCH(1,(table_options[Sector]=$A211)*(table_options[Supply]=$C211)*(table_options[Component]=U$17)*(table_options[Default?]=TRUE),0)))</f>
        <v>None</v>
      </c>
      <c r="V211" s="148">
        <f>IF(U211="None",0,INDEX('Default Values'!$B$72:$B$85,MATCH('Historical Mix'!U$17,'Default Values'!$A$72:$A$85,0)))</f>
        <v>0</v>
      </c>
      <c r="W211" s="149" cm="1">
        <f t="array" ref="W211">IF(OR(U211="None",D211=0),0,INDEX('Default EI Values'!$F$2:$F$951,_xlfn.IFNA(MATCH(1,('Default EI Values'!$A$2:$A$951=$A211)*('Default EI Values'!$B$2:$B$951=$B211)*('Default EI Values'!$C$2:$C$951=SUBSTITUTE($C211,"*",""))*('Default EI Values'!$D$2:$D$951=U$17)*('Default EI Values'!$E$2:$E$951=U211),0),MATCH(1,('Default EI Values'!$A$2:$A$951=$A211)*('Default EI Values'!$B$2:$B$951="Any")*('Default EI Values'!$C$2:$C$951=$C211)*('Default EI Values'!$D$2:$D$951=U$17)*('Default EI Values'!$E$2:$E$951=U211),0))))</f>
        <v>0</v>
      </c>
      <c r="X211" s="204"/>
      <c r="Y211" s="204"/>
      <c r="Z211" s="140" t="str" cm="1">
        <f t="array" ref="Z211">IF(LEN($B211)=0,"",INDEX(table_options[Component Options],MATCH(1,(table_options[Sector]=$A211)*(table_options[Supply]=$C211)*(table_options[Component]=Z$17)*(table_options[Default?]=TRUE),0)))</f>
        <v>None</v>
      </c>
      <c r="AA211" s="148">
        <f>IF(Z211="None",0,INDEX('Default Values'!$B$72:$B$85,MATCH('Historical Mix'!Z$17,'Default Values'!$A$72:$A$85,0)))</f>
        <v>0</v>
      </c>
      <c r="AB211" s="149" cm="1">
        <f t="array" ref="AB211">IF(OR(Z211="None",D211=0),0,INDEX('Default EI Values'!$F$2:$F$951,_xlfn.IFNA(MATCH(1,('Default EI Values'!$A$2:$A$951=$A211)*('Default EI Values'!$B$2:$B$951=$B211)*('Default EI Values'!$C$2:$C$951=SUBSTITUTE($C211,"*",""))*('Default EI Values'!$D$2:$D$951=Z$17)*('Default EI Values'!$E$2:$E$951=Z211),0),MATCH(1,('Default EI Values'!$A$2:$A$951=$A211)*('Default EI Values'!$B$2:$B$951="Any")*('Default EI Values'!$C$2:$C$951=$C211)*('Default EI Values'!$D$2:$D$951=Z$17)*('Default EI Values'!$E$2:$E$951=Z211),0))))</f>
        <v>0</v>
      </c>
      <c r="AC211" s="204"/>
      <c r="AD211" s="204"/>
    </row>
    <row r="212" spans="1:30" x14ac:dyDescent="0.25">
      <c r="A212" s="140" t="s">
        <v>11</v>
      </c>
      <c r="B212" s="140" t="s">
        <v>19</v>
      </c>
      <c r="C212" s="140" t="s">
        <v>36</v>
      </c>
      <c r="D212" s="147">
        <f t="shared" si="82"/>
        <v>7.8426577189086591E-2</v>
      </c>
      <c r="E212" s="140" t="str" cm="1">
        <f t="array" ref="E212">IF(LEN($B212)=0,"",INDEX(table_options[Component Options],MATCH(1,(table_options[Sector]=$A212)*(table_options[Supply]=$C212)*(table_options[Component]=E$17)*(table_options[Default?]=TRUE),0)))</f>
        <v>Groundwater pumping</v>
      </c>
      <c r="F212" s="148">
        <f>IF(E212="None",0,INDEX('Default Values'!$B$72:$B$85,MATCH('Historical Mix'!$C212,'Default Values'!$A$72:$A$85,0)))</f>
        <v>0.59</v>
      </c>
      <c r="G212" s="149" cm="1">
        <f t="array" ref="G212">IF(OR(E212="None",D212=0),0,_xlfn.IFNA(INDEX('Default EI Values'!$F$2:$F$951,_xlfn.IFNA(MATCH(1,('Default EI Values'!$A$2:$A$951=$A212)*('Default EI Values'!$B$2:$B$951=$B212)*('Default EI Values'!$C$2:$C$951=SUBSTITUTE($C212,"*",""))*('Default EI Values'!$D$2:$D$951=E$17)*('Default EI Values'!$E$2:$E$951=E212),0),MATCH(1,('Default EI Values'!$A$2:$A$951=$A212)*('Default EI Values'!$B$2:$B$951="Any")*('Default EI Values'!$C$2:$C$951=$C212)*('Default EI Values'!$D$2:$D$951=E$17)*('Default EI Values'!$E$2:$E$951=E212),0))),0))</f>
        <v>531.82127849999995</v>
      </c>
      <c r="H212" s="204"/>
      <c r="I212" s="204"/>
      <c r="J212" s="140" t="str" cm="1">
        <f t="array" ref="J212">IF(LEN($B212)=0,"",INDEX(table_options[Component Options],MATCH(1,(table_options[Sector]=$A212)*(table_options[Supply]=$C212)*(table_options[Component]=J$17)*(table_options[Default?]=TRUE),0)))</f>
        <v>None</v>
      </c>
      <c r="K212" s="148">
        <f>IF(J212="None",0,INDEX('Default Values'!$B$72:$B$85,MATCH('Historical Mix'!J$17,'Default Values'!$A$72:$A$85,0)))</f>
        <v>0</v>
      </c>
      <c r="L212" s="149" cm="1">
        <f t="array" ref="L212">IF(OR(J212="None",D212=0),0,INDEX('Default EI Values'!$F$2:$F$951,_xlfn.IFNA(MATCH(1,('Default EI Values'!$A$2:$A$951=$A212)*('Default EI Values'!$B$2:$B$951=$B212)*('Default EI Values'!$C$2:$C$951=SUBSTITUTE($C212,"*",""))*('Default EI Values'!$D$2:$D$951=J$17)*('Default EI Values'!$E$2:$E$951=J212),0),MATCH(1,('Default EI Values'!$A$2:$A$951=$A212)*('Default EI Values'!$B$2:$B$951="Any")*('Default EI Values'!$C$2:$C$951=$C212)*('Default EI Values'!$D$2:$D$951=J$17)*('Default EI Values'!$E$2:$E$951=J212),0))))</f>
        <v>0</v>
      </c>
      <c r="M212" s="204"/>
      <c r="N212" s="204"/>
      <c r="O212" s="140" t="str" cm="1">
        <f t="array" ref="O212">IF(LEN($B212)=0,"",INDEX(table_options[Component Options],MATCH(1,(table_options[Sector]=$A212)*(table_options[Supply]=$C212)*(table_options[Component]=O$17)*(table_options[Default?]=TRUE),0)))</f>
        <v>Ag Distribution</v>
      </c>
      <c r="P212" s="140" t="str">
        <f>IF(OR(LEN($C212)=0,O212&lt;&gt;"Urban Potable Distribution"),"",INDEX('Default Values'!$B$56:$B$65,MATCH('Historical Mix'!$B212,'Default Values'!$A$56:$A$65,0)))</f>
        <v/>
      </c>
      <c r="Q212" s="148">
        <f>IF(P212="None",0,INDEX('Default Values'!$B$72:$B$85,MATCH('Historical Mix'!O$17,'Default Values'!$A$72:$A$85,0)))</f>
        <v>0.95</v>
      </c>
      <c r="R212" s="149" cm="1">
        <f t="array" ref="R212">IF(OR(O212="None",D212=0),0,INDEX('Default EI Values'!$F$2:$F$951,_xlfn.IFNA(MATCH(1,('Default EI Values'!$A$2:$A$951=$A212)*('Default EI Values'!$B$2:$B$951=$B212)*('Default EI Values'!$C$2:$C$951=SUBSTITUTE($C212,"*",""))*('Default EI Values'!$D$2:$D$951=O$17)*('Default EI Values'!$E$2:$E$951=O212),0),_xlfn.IFNA(MATCH(1,('Default EI Values'!$A$2:$A$951=$A212)*('Default EI Values'!$B$2:$B$951="Any")*('Default EI Values'!$C$2:$C$951=$C212)*('Default EI Values'!$D$2:$D$951=O$17)*('Default EI Values'!$E$2:$E$951=O212),0),MATCH(1,('Default EI Values'!$B$2:$B$951="Any")*('Default EI Values'!$C$2:$C$951=$C212)*('Default EI Values'!$D$2:$D$951=O$17)*('Default EI Values'!$E$2:$E$951=$O212&amp;" - "&amp;$P212),0)))))</f>
        <v>487.63602149999997</v>
      </c>
      <c r="S212" s="204"/>
      <c r="T212" s="204"/>
      <c r="U212" s="140" t="str" cm="1">
        <f t="array" ref="U212">IF(LEN($B212)=0,"",INDEX(table_options[Component Options],MATCH(1,(table_options[Sector]=$A212)*(table_options[Supply]=$C212)*(table_options[Component]=U$17)*(table_options[Default?]=TRUE),0)))</f>
        <v>None</v>
      </c>
      <c r="V212" s="148">
        <f>IF(U212="None",0,INDEX('Default Values'!$B$72:$B$85,MATCH('Historical Mix'!U$17,'Default Values'!$A$72:$A$85,0)))</f>
        <v>0</v>
      </c>
      <c r="W212" s="149" cm="1">
        <f t="array" ref="W212">IF(OR(U212="None",D212=0),0,INDEX('Default EI Values'!$F$2:$F$951,_xlfn.IFNA(MATCH(1,('Default EI Values'!$A$2:$A$951=$A212)*('Default EI Values'!$B$2:$B$951=$B212)*('Default EI Values'!$C$2:$C$951=SUBSTITUTE($C212,"*",""))*('Default EI Values'!$D$2:$D$951=U$17)*('Default EI Values'!$E$2:$E$951=U212),0),MATCH(1,('Default EI Values'!$A$2:$A$951=$A212)*('Default EI Values'!$B$2:$B$951="Any")*('Default EI Values'!$C$2:$C$951=$C212)*('Default EI Values'!$D$2:$D$951=U$17)*('Default EI Values'!$E$2:$E$951=U212),0))))</f>
        <v>0</v>
      </c>
      <c r="X212" s="204"/>
      <c r="Y212" s="204"/>
      <c r="Z212" s="140" t="str" cm="1">
        <f t="array" ref="Z212">IF(LEN($B212)=0,"",INDEX(table_options[Component Options],MATCH(1,(table_options[Sector]=$A212)*(table_options[Supply]=$C212)*(table_options[Component]=Z$17)*(table_options[Default?]=TRUE),0)))</f>
        <v>None</v>
      </c>
      <c r="AA212" s="148">
        <f>IF(Z212="None",0,INDEX('Default Values'!$B$72:$B$85,MATCH('Historical Mix'!Z$17,'Default Values'!$A$72:$A$85,0)))</f>
        <v>0</v>
      </c>
      <c r="AB212" s="149" cm="1">
        <f t="array" ref="AB212">IF(OR(Z212="None",D212=0),0,INDEX('Default EI Values'!$F$2:$F$951,_xlfn.IFNA(MATCH(1,('Default EI Values'!$A$2:$A$951=$A212)*('Default EI Values'!$B$2:$B$951=$B212)*('Default EI Values'!$C$2:$C$951=SUBSTITUTE($C212,"*",""))*('Default EI Values'!$D$2:$D$951=Z$17)*('Default EI Values'!$E$2:$E$951=Z212),0),MATCH(1,('Default EI Values'!$A$2:$A$951=$A212)*('Default EI Values'!$B$2:$B$951="Any")*('Default EI Values'!$C$2:$C$951=$C212)*('Default EI Values'!$D$2:$D$951=Z$17)*('Default EI Values'!$E$2:$E$951=Z212),0))))</f>
        <v>0</v>
      </c>
      <c r="AC212" s="204"/>
      <c r="AD212" s="204"/>
    </row>
    <row r="213" spans="1:30" x14ac:dyDescent="0.25">
      <c r="A213" s="140" t="s">
        <v>11</v>
      </c>
      <c r="B213" s="140" t="s">
        <v>19</v>
      </c>
      <c r="C213" s="140" t="s">
        <v>189</v>
      </c>
      <c r="D213" s="147">
        <f t="shared" si="82"/>
        <v>5.649413537070914E-4</v>
      </c>
      <c r="E213" s="140" t="str" cm="1">
        <f t="array" ref="E213">IF(LEN($B213)=0,"",INDEX(table_options[Component Options],MATCH(1,(table_options[Sector]=$A213)*(table_options[Supply]=$C213)*(table_options[Component]=E$17)*(table_options[Default?]=TRUE),0)))</f>
        <v>Local Surface Water</v>
      </c>
      <c r="F213" s="148">
        <f>IF(E213="None",0,INDEX('Default Values'!$B$72:$B$85,MATCH('Historical Mix'!$C213,'Default Values'!$A$72:$A$85,0)))</f>
        <v>0.27</v>
      </c>
      <c r="G213" s="149" cm="1">
        <f t="array" ref="G213">IF(OR(E213="None",D213=0),0,_xlfn.IFNA(INDEX('Default EI Values'!$F$2:$F$951,_xlfn.IFNA(MATCH(1,('Default EI Values'!$A$2:$A$951=$A213)*('Default EI Values'!$B$2:$B$951=$B213)*('Default EI Values'!$C$2:$C$951=SUBSTITUTE($C213,"*",""))*('Default EI Values'!$D$2:$D$951=E$17)*('Default EI Values'!$E$2:$E$951=E213),0),MATCH(1,('Default EI Values'!$A$2:$A$951=$A213)*('Default EI Values'!$B$2:$B$951="Any")*('Default EI Values'!$C$2:$C$951=$C213)*('Default EI Values'!$D$2:$D$951=E$17)*('Default EI Values'!$E$2:$E$951=E213),0))),0))</f>
        <v>88.91037350000002</v>
      </c>
      <c r="H213" s="204"/>
      <c r="I213" s="204"/>
      <c r="J213" s="140" t="str" cm="1">
        <f t="array" ref="J213">IF(LEN($B213)=0,"",INDEX(table_options[Component Options],MATCH(1,(table_options[Sector]=$A213)*(table_options[Supply]=$C213)*(table_options[Component]=J$17)*(table_options[Default?]=TRUE),0)))</f>
        <v>None</v>
      </c>
      <c r="K213" s="148">
        <f>IF(J213="None",0,INDEX('Default Values'!$B$72:$B$85,MATCH('Historical Mix'!J$17,'Default Values'!$A$72:$A$85,0)))</f>
        <v>0</v>
      </c>
      <c r="L213" s="149" cm="1">
        <f t="array" ref="L213">IF(OR(J213="None",D213=0),0,INDEX('Default EI Values'!$F$2:$F$951,_xlfn.IFNA(MATCH(1,('Default EI Values'!$A$2:$A$951=$A213)*('Default EI Values'!$B$2:$B$951=$B213)*('Default EI Values'!$C$2:$C$951=SUBSTITUTE($C213,"*",""))*('Default EI Values'!$D$2:$D$951=J$17)*('Default EI Values'!$E$2:$E$951=J213),0),MATCH(1,('Default EI Values'!$A$2:$A$951=$A213)*('Default EI Values'!$B$2:$B$951="Any")*('Default EI Values'!$C$2:$C$951=$C213)*('Default EI Values'!$D$2:$D$951=J$17)*('Default EI Values'!$E$2:$E$951=J213),0))))</f>
        <v>0</v>
      </c>
      <c r="M213" s="204"/>
      <c r="N213" s="204"/>
      <c r="O213" s="140" t="str" cm="1">
        <f t="array" ref="O213">IF(LEN($B213)=0,"",INDEX(table_options[Component Options],MATCH(1,(table_options[Sector]=$A213)*(table_options[Supply]=$C213)*(table_options[Component]=O$17)*(table_options[Default?]=TRUE),0)))</f>
        <v>Ag Distribution</v>
      </c>
      <c r="P213" s="140" t="str">
        <f>IF(OR(LEN($C213)=0,O213&lt;&gt;"Urban Potable Distribution"),"",INDEX('Default Values'!$B$56:$B$65,MATCH('Historical Mix'!$B213,'Default Values'!$A$56:$A$65,0)))</f>
        <v/>
      </c>
      <c r="Q213" s="148">
        <f>IF(P213="None",0,INDEX('Default Values'!$B$72:$B$85,MATCH('Historical Mix'!O$17,'Default Values'!$A$72:$A$85,0)))</f>
        <v>0.95</v>
      </c>
      <c r="R213" s="149" cm="1">
        <f t="array" ref="R213">IF(OR(O213="None",D213=0),0,INDEX('Default EI Values'!$F$2:$F$951,_xlfn.IFNA(MATCH(1,('Default EI Values'!$A$2:$A$951=$A213)*('Default EI Values'!$B$2:$B$951=$B213)*('Default EI Values'!$C$2:$C$951=SUBSTITUTE($C213,"*",""))*('Default EI Values'!$D$2:$D$951=O$17)*('Default EI Values'!$E$2:$E$951=O213),0),_xlfn.IFNA(MATCH(1,('Default EI Values'!$A$2:$A$951=$A213)*('Default EI Values'!$B$2:$B$951="Any")*('Default EI Values'!$C$2:$C$951=$C213)*('Default EI Values'!$D$2:$D$951=O$17)*('Default EI Values'!$E$2:$E$951=O213),0),MATCH(1,('Default EI Values'!$B$2:$B$951="Any")*('Default EI Values'!$C$2:$C$951=$C213)*('Default EI Values'!$D$2:$D$951=O$17)*('Default EI Values'!$E$2:$E$951=$O213&amp;" - "&amp;$P213),0)))))</f>
        <v>487.63602149999997</v>
      </c>
      <c r="S213" s="204"/>
      <c r="T213" s="204"/>
      <c r="U213" s="140" t="str" cm="1">
        <f t="array" ref="U213">IF(LEN($B213)=0,"",INDEX(table_options[Component Options],MATCH(1,(table_options[Sector]=$A213)*(table_options[Supply]=$C213)*(table_options[Component]=U$17)*(table_options[Default?]=TRUE),0)))</f>
        <v>None</v>
      </c>
      <c r="V213" s="148">
        <f>IF(U213="None",0,INDEX('Default Values'!$B$72:$B$85,MATCH('Historical Mix'!U$17,'Default Values'!$A$72:$A$85,0)))</f>
        <v>0</v>
      </c>
      <c r="W213" s="149" cm="1">
        <f t="array" ref="W213">IF(OR(U213="None",D213=0),0,INDEX('Default EI Values'!$F$2:$F$951,_xlfn.IFNA(MATCH(1,('Default EI Values'!$A$2:$A$951=$A213)*('Default EI Values'!$B$2:$B$951=$B213)*('Default EI Values'!$C$2:$C$951=SUBSTITUTE($C213,"*",""))*('Default EI Values'!$D$2:$D$951=U$17)*('Default EI Values'!$E$2:$E$951=U213),0),MATCH(1,('Default EI Values'!$A$2:$A$951=$A213)*('Default EI Values'!$B$2:$B$951="Any")*('Default EI Values'!$C$2:$C$951=$C213)*('Default EI Values'!$D$2:$D$951=U$17)*('Default EI Values'!$E$2:$E$951=U213),0))))</f>
        <v>0</v>
      </c>
      <c r="X213" s="204"/>
      <c r="Y213" s="204"/>
      <c r="Z213" s="140" t="str" cm="1">
        <f t="array" ref="Z213">IF(LEN($B213)=0,"",INDEX(table_options[Component Options],MATCH(1,(table_options[Sector]=$A213)*(table_options[Supply]=$C213)*(table_options[Component]=Z$17)*(table_options[Default?]=TRUE),0)))</f>
        <v>None</v>
      </c>
      <c r="AA213" s="148">
        <f>IF(Z213="None",0,INDEX('Default Values'!$B$72:$B$85,MATCH('Historical Mix'!Z$17,'Default Values'!$A$72:$A$85,0)))</f>
        <v>0</v>
      </c>
      <c r="AB213" s="149" cm="1">
        <f t="array" ref="AB213">IF(OR(Z213="None",D213=0),0,INDEX('Default EI Values'!$F$2:$F$951,_xlfn.IFNA(MATCH(1,('Default EI Values'!$A$2:$A$951=$A213)*('Default EI Values'!$B$2:$B$951=$B213)*('Default EI Values'!$C$2:$C$951=SUBSTITUTE($C213,"*",""))*('Default EI Values'!$D$2:$D$951=Z$17)*('Default EI Values'!$E$2:$E$951=Z213),0),MATCH(1,('Default EI Values'!$A$2:$A$951=$A213)*('Default EI Values'!$B$2:$B$951="Any")*('Default EI Values'!$C$2:$C$951=$C213)*('Default EI Values'!$D$2:$D$951=Z$17)*('Default EI Values'!$E$2:$E$951=Z213),0))))</f>
        <v>0</v>
      </c>
      <c r="AC213" s="204"/>
      <c r="AD213" s="204"/>
    </row>
    <row r="214" spans="1:30" x14ac:dyDescent="0.25">
      <c r="A214" s="140" t="s">
        <v>11</v>
      </c>
      <c r="B214" s="140" t="s">
        <v>19</v>
      </c>
      <c r="C214" s="140" t="s">
        <v>188</v>
      </c>
      <c r="D214" s="147">
        <f t="shared" si="82"/>
        <v>0</v>
      </c>
      <c r="E214" s="140" t="str" cm="1">
        <f t="array" ref="E214">IF(LEN($B214)=0,"",INDEX(table_options[Component Options],MATCH(1,(table_options[Sector]=$A214)*(table_options[Supply]=$C214)*(table_options[Component]=E$17)*(table_options[Default?]=TRUE),0)))</f>
        <v>Local Imported Deliveries</v>
      </c>
      <c r="F214" s="148">
        <f>IF(E214="None",0,INDEX('Default Values'!$B$72:$B$85,MATCH('Historical Mix'!$C214,'Default Values'!$A$72:$A$85,0)))</f>
        <v>0.27</v>
      </c>
      <c r="G214" s="149" cm="1">
        <f t="array" ref="G214">IF(OR(E214="None",D214=0),0,_xlfn.IFNA(INDEX('Default EI Values'!$F$2:$F$951,_xlfn.IFNA(MATCH(1,('Default EI Values'!$A$2:$A$951=$A214)*('Default EI Values'!$B$2:$B$951=$B214)*('Default EI Values'!$C$2:$C$951=SUBSTITUTE($C214,"*",""))*('Default EI Values'!$D$2:$D$951=E$17)*('Default EI Values'!$E$2:$E$951=E214),0),MATCH(1,('Default EI Values'!$A$2:$A$951=$A214)*('Default EI Values'!$B$2:$B$951="Any")*('Default EI Values'!$C$2:$C$951=$C214)*('Default EI Values'!$D$2:$D$951=E$17)*('Default EI Values'!$E$2:$E$951=E214),0))),0))</f>
        <v>0</v>
      </c>
      <c r="H214" s="204"/>
      <c r="I214" s="204"/>
      <c r="J214" s="140" t="str" cm="1">
        <f t="array" ref="J214">IF(LEN($B214)=0,"",INDEX(table_options[Component Options],MATCH(1,(table_options[Sector]=$A214)*(table_options[Supply]=$C214)*(table_options[Component]=J$17)*(table_options[Default?]=TRUE),0)))</f>
        <v>None</v>
      </c>
      <c r="K214" s="148">
        <f>IF(J214="None",0,INDEX('Default Values'!$B$72:$B$85,MATCH('Historical Mix'!J$17,'Default Values'!$A$72:$A$85,0)))</f>
        <v>0</v>
      </c>
      <c r="L214" s="149" cm="1">
        <f t="array" ref="L214">IF(OR(J214="None",D214=0),0,INDEX('Default EI Values'!$F$2:$F$951,_xlfn.IFNA(MATCH(1,('Default EI Values'!$A$2:$A$951=$A214)*('Default EI Values'!$B$2:$B$951=$B214)*('Default EI Values'!$C$2:$C$951=SUBSTITUTE($C214,"*",""))*('Default EI Values'!$D$2:$D$951=J$17)*('Default EI Values'!$E$2:$E$951=J214),0),MATCH(1,('Default EI Values'!$A$2:$A$951=$A214)*('Default EI Values'!$B$2:$B$951="Any")*('Default EI Values'!$C$2:$C$951=$C214)*('Default EI Values'!$D$2:$D$951=J$17)*('Default EI Values'!$E$2:$E$951=J214),0))))</f>
        <v>0</v>
      </c>
      <c r="M214" s="204"/>
      <c r="N214" s="204"/>
      <c r="O214" s="140" t="str" cm="1">
        <f t="array" ref="O214">IF(LEN($B214)=0,"",INDEX(table_options[Component Options],MATCH(1,(table_options[Sector]=$A214)*(table_options[Supply]=$C214)*(table_options[Component]=O$17)*(table_options[Default?]=TRUE),0)))</f>
        <v>Ag Distribution</v>
      </c>
      <c r="P214" s="140" t="str">
        <f>IF(OR(LEN($C214)=0,O214&lt;&gt;"Urban Potable Distribution"),"",INDEX('Default Values'!$B$56:$B$65,MATCH('Historical Mix'!$B214,'Default Values'!$A$56:$A$65,0)))</f>
        <v/>
      </c>
      <c r="Q214" s="148">
        <f>IF(P214="None",0,INDEX('Default Values'!$B$72:$B$85,MATCH('Historical Mix'!O$17,'Default Values'!$A$72:$A$85,0)))</f>
        <v>0.95</v>
      </c>
      <c r="R214" s="149" cm="1">
        <f t="array" ref="R214">IF(OR(O214="None",D214=0),0,INDEX('Default EI Values'!$F$2:$F$951,_xlfn.IFNA(MATCH(1,('Default EI Values'!$A$2:$A$951=$A214)*('Default EI Values'!$B$2:$B$951=$B214)*('Default EI Values'!$C$2:$C$951=SUBSTITUTE($C214,"*",""))*('Default EI Values'!$D$2:$D$951=O$17)*('Default EI Values'!$E$2:$E$951=O214),0),_xlfn.IFNA(MATCH(1,('Default EI Values'!$A$2:$A$951=$A214)*('Default EI Values'!$B$2:$B$951="Any")*('Default EI Values'!$C$2:$C$951=$C214)*('Default EI Values'!$D$2:$D$951=O$17)*('Default EI Values'!$E$2:$E$951=O214),0),MATCH(1,('Default EI Values'!$B$2:$B$951="Any")*('Default EI Values'!$C$2:$C$951=$C214)*('Default EI Values'!$D$2:$D$951=O$17)*('Default EI Values'!$E$2:$E$951=$O214&amp;" - "&amp;$P214),0)))))</f>
        <v>0</v>
      </c>
      <c r="S214" s="204"/>
      <c r="T214" s="204"/>
      <c r="U214" s="140" t="str" cm="1">
        <f t="array" ref="U214">IF(LEN($B214)=0,"",INDEX(table_options[Component Options],MATCH(1,(table_options[Sector]=$A214)*(table_options[Supply]=$C214)*(table_options[Component]=U$17)*(table_options[Default?]=TRUE),0)))</f>
        <v>None</v>
      </c>
      <c r="V214" s="148">
        <f>IF(U214="None",0,INDEX('Default Values'!$B$72:$B$85,MATCH('Historical Mix'!U$17,'Default Values'!$A$72:$A$85,0)))</f>
        <v>0</v>
      </c>
      <c r="W214" s="149" cm="1">
        <f t="array" ref="W214">IF(OR(U214="None",D214=0),0,INDEX('Default EI Values'!$F$2:$F$951,_xlfn.IFNA(MATCH(1,('Default EI Values'!$A$2:$A$951=$A214)*('Default EI Values'!$B$2:$B$951=$B214)*('Default EI Values'!$C$2:$C$951=SUBSTITUTE($C214,"*",""))*('Default EI Values'!$D$2:$D$951=U$17)*('Default EI Values'!$E$2:$E$951=U214),0),MATCH(1,('Default EI Values'!$A$2:$A$951=$A214)*('Default EI Values'!$B$2:$B$951="Any")*('Default EI Values'!$C$2:$C$951=$C214)*('Default EI Values'!$D$2:$D$951=U$17)*('Default EI Values'!$E$2:$E$951=U214),0))))</f>
        <v>0</v>
      </c>
      <c r="X214" s="204"/>
      <c r="Y214" s="204"/>
      <c r="Z214" s="140" t="str" cm="1">
        <f t="array" ref="Z214">IF(LEN($B214)=0,"",INDEX(table_options[Component Options],MATCH(1,(table_options[Sector]=$A214)*(table_options[Supply]=$C214)*(table_options[Component]=Z$17)*(table_options[Default?]=TRUE),0)))</f>
        <v>None</v>
      </c>
      <c r="AA214" s="148">
        <f>IF(Z214="None",0,INDEX('Default Values'!$B$72:$B$85,MATCH('Historical Mix'!Z$17,'Default Values'!$A$72:$A$85,0)))</f>
        <v>0</v>
      </c>
      <c r="AB214" s="149" cm="1">
        <f t="array" ref="AB214">IF(OR(Z214="None",D214=0),0,INDEX('Default EI Values'!$F$2:$F$951,_xlfn.IFNA(MATCH(1,('Default EI Values'!$A$2:$A$951=$A214)*('Default EI Values'!$B$2:$B$951=$B214)*('Default EI Values'!$C$2:$C$951=SUBSTITUTE($C214,"*",""))*('Default EI Values'!$D$2:$D$951=Z$17)*('Default EI Values'!$E$2:$E$951=Z214),0),MATCH(1,('Default EI Values'!$A$2:$A$951=$A214)*('Default EI Values'!$B$2:$B$951="Any")*('Default EI Values'!$C$2:$C$951=$C214)*('Default EI Values'!$D$2:$D$951=Z$17)*('Default EI Values'!$E$2:$E$951=Z214),0))))</f>
        <v>0</v>
      </c>
      <c r="AC214" s="204"/>
      <c r="AD214" s="204"/>
    </row>
    <row r="215" spans="1:30" x14ac:dyDescent="0.25">
      <c r="A215" s="140" t="s">
        <v>11</v>
      </c>
      <c r="B215" s="140" t="s">
        <v>19</v>
      </c>
      <c r="C215" s="140" t="s">
        <v>19</v>
      </c>
      <c r="D215" s="147">
        <f t="shared" si="82"/>
        <v>0.89598965007874942</v>
      </c>
      <c r="E215" s="140" t="str" cm="1">
        <f t="array" ref="E215">IF(LEN($B215)=0,"",INDEX(table_options[Component Options],MATCH(1,(table_options[Sector]=$A215)*(table_options[Supply]=$C215)*(table_options[Component]=E$17)*(table_options[Default?]=TRUE),0)))</f>
        <v>Colorado River Conveyance</v>
      </c>
      <c r="F215" s="148">
        <f>IF(E215="None",0,INDEX('Default Values'!$B$72:$B$85,MATCH('Historical Mix'!$C215,'Default Values'!$A$72:$A$85,0)))</f>
        <v>0</v>
      </c>
      <c r="G215" s="149" cm="1">
        <f t="array" ref="G215">IF(OR(E215="None",D215=0),0,_xlfn.IFNA(INDEX('Default EI Values'!$F$2:$F$951,_xlfn.IFNA(MATCH(1,('Default EI Values'!$A$2:$A$951=$A215)*('Default EI Values'!$B$2:$B$951=$B215)*('Default EI Values'!$C$2:$C$951=SUBSTITUTE($C215,"*",""))*('Default EI Values'!$D$2:$D$951=E$17)*('Default EI Values'!$E$2:$E$951=E215),0),MATCH(1,('Default EI Values'!$A$2:$A$951=$A215)*('Default EI Values'!$B$2:$B$951="Any")*('Default EI Values'!$C$2:$C$951=$C215)*('Default EI Values'!$D$2:$D$951=E$17)*('Default EI Values'!$E$2:$E$951=E215),0))),0))</f>
        <v>115.5</v>
      </c>
      <c r="H215" s="204"/>
      <c r="I215" s="204"/>
      <c r="J215" s="140" t="str" cm="1">
        <f t="array" ref="J215">IF(LEN($B215)=0,"",INDEX(table_options[Component Options],MATCH(1,(table_options[Sector]=$A215)*(table_options[Supply]=$C215)*(table_options[Component]=J$17)*(table_options[Default?]=TRUE),0)))</f>
        <v>None</v>
      </c>
      <c r="K215" s="148">
        <f>IF(J215="None",0,INDEX('Default Values'!$B$72:$B$85,MATCH('Historical Mix'!J$17,'Default Values'!$A$72:$A$85,0)))</f>
        <v>0</v>
      </c>
      <c r="L215" s="149" cm="1">
        <f t="array" ref="L215">IF(OR(J215="None",D215=0),0,INDEX('Default EI Values'!$F$2:$F$951,_xlfn.IFNA(MATCH(1,('Default EI Values'!$A$2:$A$951=$A215)*('Default EI Values'!$B$2:$B$951=$B215)*('Default EI Values'!$C$2:$C$951=SUBSTITUTE($C215,"*",""))*('Default EI Values'!$D$2:$D$951=J$17)*('Default EI Values'!$E$2:$E$951=J215),0),MATCH(1,('Default EI Values'!$A$2:$A$951=$A215)*('Default EI Values'!$B$2:$B$951="Any")*('Default EI Values'!$C$2:$C$951=$C215)*('Default EI Values'!$D$2:$D$951=J$17)*('Default EI Values'!$E$2:$E$951=J215),0))))</f>
        <v>0</v>
      </c>
      <c r="M215" s="204"/>
      <c r="N215" s="204"/>
      <c r="O215" s="140" t="str" cm="1">
        <f t="array" ref="O215">IF(LEN($B215)=0,"",INDEX(table_options[Component Options],MATCH(1,(table_options[Sector]=$A215)*(table_options[Supply]=$C215)*(table_options[Component]=O$17)*(table_options[Default?]=TRUE),0)))</f>
        <v>Ag Distribution</v>
      </c>
      <c r="P215" s="140" t="str">
        <f>IF(OR(LEN($C215)=0,O215&lt;&gt;"Urban Potable Distribution"),"",INDEX('Default Values'!$B$56:$B$65,MATCH('Historical Mix'!$B215,'Default Values'!$A$56:$A$65,0)))</f>
        <v/>
      </c>
      <c r="Q215" s="148">
        <f>IF(P215="None",0,INDEX('Default Values'!$B$72:$B$85,MATCH('Historical Mix'!O$17,'Default Values'!$A$72:$A$85,0)))</f>
        <v>0.95</v>
      </c>
      <c r="R215" s="149" cm="1">
        <f t="array" ref="R215">IF(OR(O215="None",D215=0),0,INDEX('Default EI Values'!$F$2:$F$951,_xlfn.IFNA(MATCH(1,('Default EI Values'!$A$2:$A$951=$A215)*('Default EI Values'!$B$2:$B$951=$B215)*('Default EI Values'!$C$2:$C$951=SUBSTITUTE($C215,"*",""))*('Default EI Values'!$D$2:$D$951=O$17)*('Default EI Values'!$E$2:$E$951=O215),0),_xlfn.IFNA(MATCH(1,('Default EI Values'!$A$2:$A$951=$A215)*('Default EI Values'!$B$2:$B$951="Any")*('Default EI Values'!$C$2:$C$951=$C215)*('Default EI Values'!$D$2:$D$951=O$17)*('Default EI Values'!$E$2:$E$951=O215),0),MATCH(1,('Default EI Values'!$B$2:$B$951="Any")*('Default EI Values'!$C$2:$C$951=$C215)*('Default EI Values'!$D$2:$D$951=O$17)*('Default EI Values'!$E$2:$E$951=$O215&amp;" - "&amp;$P215),0)))))</f>
        <v>487.63602149999997</v>
      </c>
      <c r="S215" s="204"/>
      <c r="T215" s="204"/>
      <c r="U215" s="140" t="str" cm="1">
        <f t="array" ref="U215">IF(LEN($B215)=0,"",INDEX(table_options[Component Options],MATCH(1,(table_options[Sector]=$A215)*(table_options[Supply]=$C215)*(table_options[Component]=U$17)*(table_options[Default?]=TRUE),0)))</f>
        <v>None</v>
      </c>
      <c r="V215" s="148">
        <f>IF(U215="None",0,INDEX('Default Values'!$B$72:$B$85,MATCH('Historical Mix'!U$17,'Default Values'!$A$72:$A$85,0)))</f>
        <v>0</v>
      </c>
      <c r="W215" s="149" cm="1">
        <f t="array" ref="W215">IF(OR(U215="None",D215=0),0,INDEX('Default EI Values'!$F$2:$F$951,_xlfn.IFNA(MATCH(1,('Default EI Values'!$A$2:$A$951=$A215)*('Default EI Values'!$B$2:$B$951=$B215)*('Default EI Values'!$C$2:$C$951=SUBSTITUTE($C215,"*",""))*('Default EI Values'!$D$2:$D$951=U$17)*('Default EI Values'!$E$2:$E$951=U215),0),MATCH(1,('Default EI Values'!$A$2:$A$951=$A215)*('Default EI Values'!$B$2:$B$951="Any")*('Default EI Values'!$C$2:$C$951=$C215)*('Default EI Values'!$D$2:$D$951=U$17)*('Default EI Values'!$E$2:$E$951=U215),0))))</f>
        <v>0</v>
      </c>
      <c r="X215" s="204"/>
      <c r="Y215" s="204"/>
      <c r="Z215" s="140" t="str" cm="1">
        <f t="array" ref="Z215">IF(LEN($B215)=0,"",INDEX(table_options[Component Options],MATCH(1,(table_options[Sector]=$A215)*(table_options[Supply]=$C215)*(table_options[Component]=Z$17)*(table_options[Default?]=TRUE),0)))</f>
        <v>None</v>
      </c>
      <c r="AA215" s="148">
        <f>IF(Z215="None",0,INDEX('Default Values'!$B$72:$B$85,MATCH('Historical Mix'!Z$17,'Default Values'!$A$72:$A$85,0)))</f>
        <v>0</v>
      </c>
      <c r="AB215" s="149" cm="1">
        <f t="array" ref="AB215">IF(OR(Z215="None",D215=0),0,INDEX('Default EI Values'!$F$2:$F$951,_xlfn.IFNA(MATCH(1,('Default EI Values'!$A$2:$A$951=$A215)*('Default EI Values'!$B$2:$B$951=$B215)*('Default EI Values'!$C$2:$C$951=SUBSTITUTE($C215,"*",""))*('Default EI Values'!$D$2:$D$951=Z$17)*('Default EI Values'!$E$2:$E$951=Z215),0),MATCH(1,('Default EI Values'!$A$2:$A$951=$A215)*('Default EI Values'!$B$2:$B$951="Any")*('Default EI Values'!$C$2:$C$951=$C215)*('Default EI Values'!$D$2:$D$951=Z$17)*('Default EI Values'!$E$2:$E$951=Z215),0))))</f>
        <v>0</v>
      </c>
      <c r="AC215" s="204"/>
      <c r="AD215" s="204"/>
    </row>
    <row r="216" spans="1:30" x14ac:dyDescent="0.25">
      <c r="A216" s="140" t="s">
        <v>11</v>
      </c>
      <c r="B216" s="140" t="s">
        <v>19</v>
      </c>
      <c r="C216" s="140" t="s">
        <v>191</v>
      </c>
      <c r="D216" s="147">
        <f t="shared" si="82"/>
        <v>0</v>
      </c>
      <c r="E216" s="140" t="str" cm="1">
        <f t="array" ref="E216">IF(LEN($B216)=0,"",INDEX(table_options[Component Options],MATCH(1,(table_options[Sector]=$A216)*(table_options[Supply]=$C216)*(table_options[Component]=E$17)*(table_options[Default?]=TRUE),0)))</f>
        <v>Central Valley Project Conveyance</v>
      </c>
      <c r="F216" s="148">
        <f>IF(E216="None",0,INDEX('Default Values'!$B$72:$B$85,MATCH('Historical Mix'!$C216,'Default Values'!$A$72:$A$85,0)))</f>
        <v>0</v>
      </c>
      <c r="G216" s="149" cm="1">
        <f t="array" ref="G216">IF(OR(E216="None",D216=0),0,_xlfn.IFNA(INDEX('Default EI Values'!$F$2:$F$951,_xlfn.IFNA(MATCH(1,('Default EI Values'!$A$2:$A$951=$A216)*('Default EI Values'!$B$2:$B$951=$B216)*('Default EI Values'!$C$2:$C$951=SUBSTITUTE($C216,"*",""))*('Default EI Values'!$D$2:$D$951=E$17)*('Default EI Values'!$E$2:$E$951=E216),0),MATCH(1,('Default EI Values'!$A$2:$A$951=$A216)*('Default EI Values'!$B$2:$B$951="Any")*('Default EI Values'!$C$2:$C$951=$C216)*('Default EI Values'!$D$2:$D$951=E$17)*('Default EI Values'!$E$2:$E$951=E216),0))),0))</f>
        <v>0</v>
      </c>
      <c r="H216" s="204"/>
      <c r="I216" s="204"/>
      <c r="J216" s="140" t="str" cm="1">
        <f t="array" ref="J216">IF(LEN($B216)=0,"",INDEX(table_options[Component Options],MATCH(1,(table_options[Sector]=$A216)*(table_options[Supply]=$C216)*(table_options[Component]=J$17)*(table_options[Default?]=TRUE),0)))</f>
        <v>None</v>
      </c>
      <c r="K216" s="148">
        <f>IF(J216="None",0,INDEX('Default Values'!$B$72:$B$85,MATCH('Historical Mix'!J$17,'Default Values'!$A$72:$A$85,0)))</f>
        <v>0</v>
      </c>
      <c r="L216" s="149" cm="1">
        <f t="array" ref="L216">IF(OR(J216="None",D216=0),0,INDEX('Default EI Values'!$F$2:$F$951,_xlfn.IFNA(MATCH(1,('Default EI Values'!$A$2:$A$951=$A216)*('Default EI Values'!$B$2:$B$951=$B216)*('Default EI Values'!$C$2:$C$951=SUBSTITUTE($C216,"*",""))*('Default EI Values'!$D$2:$D$951=J$17)*('Default EI Values'!$E$2:$E$951=J216),0),MATCH(1,('Default EI Values'!$A$2:$A$951=$A216)*('Default EI Values'!$B$2:$B$951="Any")*('Default EI Values'!$C$2:$C$951=$C216)*('Default EI Values'!$D$2:$D$951=J$17)*('Default EI Values'!$E$2:$E$951=J216),0))))</f>
        <v>0</v>
      </c>
      <c r="M216" s="204"/>
      <c r="N216" s="204"/>
      <c r="O216" s="140" t="str" cm="1">
        <f t="array" ref="O216">IF(LEN($B216)=0,"",INDEX(table_options[Component Options],MATCH(1,(table_options[Sector]=$A216)*(table_options[Supply]=$C216)*(table_options[Component]=O$17)*(table_options[Default?]=TRUE),0)))</f>
        <v>Ag Distribution</v>
      </c>
      <c r="P216" s="140" t="str">
        <f>IF(OR(LEN($C216)=0,O216&lt;&gt;"Urban Potable Distribution"),"",INDEX('Default Values'!$B$56:$B$65,MATCH('Historical Mix'!$B216,'Default Values'!$A$56:$A$65,0)))</f>
        <v/>
      </c>
      <c r="Q216" s="148">
        <f>IF(P216="None",0,INDEX('Default Values'!$B$72:$B$85,MATCH('Historical Mix'!O$17,'Default Values'!$A$72:$A$85,0)))</f>
        <v>0.95</v>
      </c>
      <c r="R216" s="149" cm="1">
        <f t="array" ref="R216">IF(OR(O216="None",D216=0),0,INDEX('Default EI Values'!$F$2:$F$951,_xlfn.IFNA(MATCH(1,('Default EI Values'!$A$2:$A$951=$A216)*('Default EI Values'!$B$2:$B$951=$B216)*('Default EI Values'!$C$2:$C$951=SUBSTITUTE($C216,"*",""))*('Default EI Values'!$D$2:$D$951=O$17)*('Default EI Values'!$E$2:$E$951=O216),0),_xlfn.IFNA(MATCH(1,('Default EI Values'!$A$2:$A$951=$A216)*('Default EI Values'!$B$2:$B$951="Any")*('Default EI Values'!$C$2:$C$951=$C216)*('Default EI Values'!$D$2:$D$951=O$17)*('Default EI Values'!$E$2:$E$951=O216),0),MATCH(1,('Default EI Values'!$B$2:$B$951="Any")*('Default EI Values'!$C$2:$C$951=$C216)*('Default EI Values'!$D$2:$D$951=O$17)*('Default EI Values'!$E$2:$E$951=$O216&amp;" - "&amp;$P216),0)))))</f>
        <v>0</v>
      </c>
      <c r="S216" s="204"/>
      <c r="T216" s="204"/>
      <c r="U216" s="140" t="str" cm="1">
        <f t="array" ref="U216">IF(LEN($B216)=0,"",INDEX(table_options[Component Options],MATCH(1,(table_options[Sector]=$A216)*(table_options[Supply]=$C216)*(table_options[Component]=U$17)*(table_options[Default?]=TRUE),0)))</f>
        <v>None</v>
      </c>
      <c r="V216" s="148">
        <f>IF(U216="None",0,INDEX('Default Values'!$B$72:$B$85,MATCH('Historical Mix'!U$17,'Default Values'!$A$72:$A$85,0)))</f>
        <v>0</v>
      </c>
      <c r="W216" s="149" cm="1">
        <f t="array" ref="W216">IF(OR(U216="None",D216=0),0,INDEX('Default EI Values'!$F$2:$F$951,_xlfn.IFNA(MATCH(1,('Default EI Values'!$A$2:$A$951=$A216)*('Default EI Values'!$B$2:$B$951=$B216)*('Default EI Values'!$C$2:$C$951=SUBSTITUTE($C216,"*",""))*('Default EI Values'!$D$2:$D$951=U$17)*('Default EI Values'!$E$2:$E$951=U216),0),MATCH(1,('Default EI Values'!$A$2:$A$951=$A216)*('Default EI Values'!$B$2:$B$951="Any")*('Default EI Values'!$C$2:$C$951=$C216)*('Default EI Values'!$D$2:$D$951=U$17)*('Default EI Values'!$E$2:$E$951=U216),0))))</f>
        <v>0</v>
      </c>
      <c r="X216" s="204"/>
      <c r="Y216" s="204"/>
      <c r="Z216" s="140" t="str" cm="1">
        <f t="array" ref="Z216">IF(LEN($B216)=0,"",INDEX(table_options[Component Options],MATCH(1,(table_options[Sector]=$A216)*(table_options[Supply]=$C216)*(table_options[Component]=Z$17)*(table_options[Default?]=TRUE),0)))</f>
        <v>None</v>
      </c>
      <c r="AA216" s="148">
        <f>IF(Z216="None",0,INDEX('Default Values'!$B$72:$B$85,MATCH('Historical Mix'!Z$17,'Default Values'!$A$72:$A$85,0)))</f>
        <v>0</v>
      </c>
      <c r="AB216" s="149" cm="1">
        <f t="array" ref="AB216">IF(OR(Z216="None",D216=0),0,INDEX('Default EI Values'!$F$2:$F$951,_xlfn.IFNA(MATCH(1,('Default EI Values'!$A$2:$A$951=$A216)*('Default EI Values'!$B$2:$B$951=$B216)*('Default EI Values'!$C$2:$C$951=SUBSTITUTE($C216,"*",""))*('Default EI Values'!$D$2:$D$951=Z$17)*('Default EI Values'!$E$2:$E$951=Z216),0),MATCH(1,('Default EI Values'!$A$2:$A$951=$A216)*('Default EI Values'!$B$2:$B$951="Any")*('Default EI Values'!$C$2:$C$951=$C216)*('Default EI Values'!$D$2:$D$951=Z$17)*('Default EI Values'!$E$2:$E$951=Z216),0))))</f>
        <v>0</v>
      </c>
      <c r="AC216" s="204"/>
      <c r="AD216" s="204"/>
    </row>
    <row r="217" spans="1:30" x14ac:dyDescent="0.25">
      <c r="A217" s="140" t="s">
        <v>11</v>
      </c>
      <c r="B217" s="140" t="s">
        <v>19</v>
      </c>
      <c r="C217" s="140" t="s">
        <v>190</v>
      </c>
      <c r="D217" s="147">
        <f t="shared" si="82"/>
        <v>2.1543586081410247E-2</v>
      </c>
      <c r="E217" s="140" t="str" cm="1">
        <f t="array" ref="E217">IF(LEN($B217)=0,"",INDEX(table_options[Component Options],MATCH(1,(table_options[Sector]=$A217)*(table_options[Supply]=$C217)*(table_options[Component]=E$17)*(table_options[Default?]=TRUE),0)))</f>
        <v>State Water Project Conveyance</v>
      </c>
      <c r="F217" s="148">
        <f>IF(E217="None",0,INDEX('Default Values'!$B$72:$B$85,MATCH('Historical Mix'!$C217,'Default Values'!$A$72:$A$85,0)))</f>
        <v>0</v>
      </c>
      <c r="G217" s="149" cm="1">
        <f t="array" ref="G217">IF(OR(E217="None",D217=0),0,_xlfn.IFNA(INDEX('Default EI Values'!$F$2:$F$951,_xlfn.IFNA(MATCH(1,('Default EI Values'!$A$2:$A$951=$A217)*('Default EI Values'!$B$2:$B$951=$B217)*('Default EI Values'!$C$2:$C$951=SUBSTITUTE($C217,"*",""))*('Default EI Values'!$D$2:$D$951=E$17)*('Default EI Values'!$E$2:$E$951=E217),0),MATCH(1,('Default EI Values'!$A$2:$A$951=$A217)*('Default EI Values'!$B$2:$B$951="Any")*('Default EI Values'!$C$2:$C$951=$C217)*('Default EI Values'!$D$2:$D$951=E$17)*('Default EI Values'!$E$2:$E$951=E217),0))),0))</f>
        <v>4000</v>
      </c>
      <c r="H217" s="205"/>
      <c r="I217" s="205"/>
      <c r="J217" s="140" t="str" cm="1">
        <f t="array" ref="J217">IF(LEN($B217)=0,"",INDEX(table_options[Component Options],MATCH(1,(table_options[Sector]=$A217)*(table_options[Supply]=$C217)*(table_options[Component]=J$17)*(table_options[Default?]=TRUE),0)))</f>
        <v>None</v>
      </c>
      <c r="K217" s="148">
        <f>IF(J217="None",0,INDEX('Default Values'!$B$72:$B$85,MATCH('Historical Mix'!J$17,'Default Values'!$A$72:$A$85,0)))</f>
        <v>0</v>
      </c>
      <c r="L217" s="149" cm="1">
        <f t="array" ref="L217">IF(OR(J217="None",D217=0),0,INDEX('Default EI Values'!$F$2:$F$951,_xlfn.IFNA(MATCH(1,('Default EI Values'!$A$2:$A$951=$A217)*('Default EI Values'!$B$2:$B$951=$B217)*('Default EI Values'!$C$2:$C$951=SUBSTITUTE($C217,"*",""))*('Default EI Values'!$D$2:$D$951=J$17)*('Default EI Values'!$E$2:$E$951=J217),0),MATCH(1,('Default EI Values'!$A$2:$A$951=$A217)*('Default EI Values'!$B$2:$B$951="Any")*('Default EI Values'!$C$2:$C$951=$C217)*('Default EI Values'!$D$2:$D$951=J$17)*('Default EI Values'!$E$2:$E$951=J217),0))))</f>
        <v>0</v>
      </c>
      <c r="M217" s="205"/>
      <c r="N217" s="205"/>
      <c r="O217" s="140" t="str" cm="1">
        <f t="array" ref="O217">IF(LEN($B217)=0,"",INDEX(table_options[Component Options],MATCH(1,(table_options[Sector]=$A217)*(table_options[Supply]=$C217)*(table_options[Component]=O$17)*(table_options[Default?]=TRUE),0)))</f>
        <v>Ag Distribution</v>
      </c>
      <c r="P217" s="140" t="str">
        <f>IF(OR(LEN($C217)=0,O217&lt;&gt;"Urban Potable Distribution"),"",INDEX('Default Values'!$B$56:$B$65,MATCH('Historical Mix'!$B217,'Default Values'!$A$56:$A$65,0)))</f>
        <v/>
      </c>
      <c r="Q217" s="148">
        <f>IF(P217="None",0,INDEX('Default Values'!$B$72:$B$85,MATCH('Historical Mix'!O$17,'Default Values'!$A$72:$A$85,0)))</f>
        <v>0.95</v>
      </c>
      <c r="R217" s="149" cm="1">
        <f t="array" ref="R217">IF(OR(O217="None",D217=0),0,INDEX('Default EI Values'!$F$2:$F$951,_xlfn.IFNA(MATCH(1,('Default EI Values'!$A$2:$A$951=$A217)*('Default EI Values'!$B$2:$B$951=$B217)*('Default EI Values'!$C$2:$C$951=SUBSTITUTE($C217,"*",""))*('Default EI Values'!$D$2:$D$951=O$17)*('Default EI Values'!$E$2:$E$951=O217),0),_xlfn.IFNA(MATCH(1,('Default EI Values'!$A$2:$A$951=$A217)*('Default EI Values'!$B$2:$B$951="Any")*('Default EI Values'!$C$2:$C$951=$C217)*('Default EI Values'!$D$2:$D$951=O$17)*('Default EI Values'!$E$2:$E$951=O217),0),MATCH(1,('Default EI Values'!$B$2:$B$951="Any")*('Default EI Values'!$C$2:$C$951=$C217)*('Default EI Values'!$D$2:$D$951=O$17)*('Default EI Values'!$E$2:$E$951=$O217&amp;" - "&amp;$P217),0)))))</f>
        <v>487.63602149999997</v>
      </c>
      <c r="S217" s="205"/>
      <c r="T217" s="205"/>
      <c r="U217" s="140" t="str" cm="1">
        <f t="array" ref="U217">IF(LEN($B217)=0,"",INDEX(table_options[Component Options],MATCH(1,(table_options[Sector]=$A217)*(table_options[Supply]=$C217)*(table_options[Component]=U$17)*(table_options[Default?]=TRUE),0)))</f>
        <v>None</v>
      </c>
      <c r="V217" s="148">
        <f>IF(U217="None",0,INDEX('Default Values'!$B$72:$B$85,MATCH('Historical Mix'!U$17,'Default Values'!$A$72:$A$85,0)))</f>
        <v>0</v>
      </c>
      <c r="W217" s="149" cm="1">
        <f t="array" ref="W217">IF(OR(U217="None",D217=0),0,INDEX('Default EI Values'!$F$2:$F$951,_xlfn.IFNA(MATCH(1,('Default EI Values'!$A$2:$A$951=$A217)*('Default EI Values'!$B$2:$B$951=$B217)*('Default EI Values'!$C$2:$C$951=SUBSTITUTE($C217,"*",""))*('Default EI Values'!$D$2:$D$951=U$17)*('Default EI Values'!$E$2:$E$951=U217),0),MATCH(1,('Default EI Values'!$A$2:$A$951=$A217)*('Default EI Values'!$B$2:$B$951="Any")*('Default EI Values'!$C$2:$C$951=$C217)*('Default EI Values'!$D$2:$D$951=U$17)*('Default EI Values'!$E$2:$E$951=U217),0))))</f>
        <v>0</v>
      </c>
      <c r="X217" s="205"/>
      <c r="Y217" s="205"/>
      <c r="Z217" s="140" t="str" cm="1">
        <f t="array" ref="Z217">IF(LEN($B217)=0,"",INDEX(table_options[Component Options],MATCH(1,(table_options[Sector]=$A217)*(table_options[Supply]=$C217)*(table_options[Component]=Z$17)*(table_options[Default?]=TRUE),0)))</f>
        <v>None</v>
      </c>
      <c r="AA217" s="148">
        <f>IF(Z217="None",0,INDEX('Default Values'!$B$72:$B$85,MATCH('Historical Mix'!Z$17,'Default Values'!$A$72:$A$85,0)))</f>
        <v>0</v>
      </c>
      <c r="AB217" s="149" cm="1">
        <f t="array" ref="AB217">IF(OR(Z217="None",D217=0),0,INDEX('Default EI Values'!$F$2:$F$951,_xlfn.IFNA(MATCH(1,('Default EI Values'!$A$2:$A$951=$A217)*('Default EI Values'!$B$2:$B$951=$B217)*('Default EI Values'!$C$2:$C$951=SUBSTITUTE($C217,"*",""))*('Default EI Values'!$D$2:$D$951=Z$17)*('Default EI Values'!$E$2:$E$951=Z217),0),MATCH(1,('Default EI Values'!$A$2:$A$951=$A217)*('Default EI Values'!$B$2:$B$951="Any")*('Default EI Values'!$C$2:$C$951=$C217)*('Default EI Values'!$D$2:$D$951=Z$17)*('Default EI Values'!$E$2:$E$951=Z217),0))))</f>
        <v>0</v>
      </c>
      <c r="AC217" s="205"/>
      <c r="AD217" s="205"/>
    </row>
    <row r="218" spans="1:30" x14ac:dyDescent="0.25">
      <c r="A218" s="118" t="s">
        <v>176</v>
      </c>
    </row>
    <row r="219" spans="1:30" x14ac:dyDescent="0.25">
      <c r="D219" s="150"/>
    </row>
  </sheetData>
  <sheetProtection algorithmName="SHA-512" hashValue="F4wHnyvqqnMMYVbdqKDIcvy+KLAp2Fk0FdRCKk536B7mMsFssV2XrQeapvoJG7OhYnEyiQ781LT0RhUJBeImtw==" saltValue="QpdVk1UqW7ERXyLeD9A7WA==" spinCount="100000" sheet="1" objects="1" scenarios="1" formatCells="0" formatColumns="0" formatRows="0" autoFilter="0"/>
  <autoFilter ref="A17:AD17" xr:uid="{269BCEA3-9773-4C9E-9ACE-1CA0E726F19F}"/>
  <mergeCells count="205">
    <mergeCell ref="H28:H37"/>
    <mergeCell ref="H38:H47"/>
    <mergeCell ref="H48:H57"/>
    <mergeCell ref="E16:I16"/>
    <mergeCell ref="J16:N16"/>
    <mergeCell ref="O16:T16"/>
    <mergeCell ref="H188:H197"/>
    <mergeCell ref="H198:H207"/>
    <mergeCell ref="H108:H117"/>
    <mergeCell ref="H118:H127"/>
    <mergeCell ref="H128:H137"/>
    <mergeCell ref="H138:H147"/>
    <mergeCell ref="H148:H157"/>
    <mergeCell ref="H58:H67"/>
    <mergeCell ref="H68:H77"/>
    <mergeCell ref="H78:H87"/>
    <mergeCell ref="H88:H97"/>
    <mergeCell ref="H98:H107"/>
    <mergeCell ref="S168:S177"/>
    <mergeCell ref="S178:S187"/>
    <mergeCell ref="S188:S197"/>
    <mergeCell ref="S198:S207"/>
    <mergeCell ref="M108:M117"/>
    <mergeCell ref="M138:M147"/>
    <mergeCell ref="H208:H217"/>
    <mergeCell ref="S18:S27"/>
    <mergeCell ref="S28:S37"/>
    <mergeCell ref="S38:S47"/>
    <mergeCell ref="S48:S57"/>
    <mergeCell ref="S58:S67"/>
    <mergeCell ref="S68:S77"/>
    <mergeCell ref="S78:S87"/>
    <mergeCell ref="S88:S97"/>
    <mergeCell ref="S98:S107"/>
    <mergeCell ref="S108:S117"/>
    <mergeCell ref="S118:S127"/>
    <mergeCell ref="S128:S137"/>
    <mergeCell ref="S138:S147"/>
    <mergeCell ref="S148:S157"/>
    <mergeCell ref="S158:S167"/>
    <mergeCell ref="H158:H167"/>
    <mergeCell ref="H168:H177"/>
    <mergeCell ref="H178:H187"/>
    <mergeCell ref="M68:M77"/>
    <mergeCell ref="M78:M87"/>
    <mergeCell ref="M88:M97"/>
    <mergeCell ref="M98:M107"/>
    <mergeCell ref="H18:H27"/>
    <mergeCell ref="AC208:AC217"/>
    <mergeCell ref="X188:X197"/>
    <mergeCell ref="X198:X207"/>
    <mergeCell ref="M18:M27"/>
    <mergeCell ref="M28:M37"/>
    <mergeCell ref="M38:M47"/>
    <mergeCell ref="M48:M57"/>
    <mergeCell ref="M58:M67"/>
    <mergeCell ref="M168:M177"/>
    <mergeCell ref="M178:M187"/>
    <mergeCell ref="M188:M197"/>
    <mergeCell ref="M198:M207"/>
    <mergeCell ref="X108:X117"/>
    <mergeCell ref="N58:N67"/>
    <mergeCell ref="T68:T77"/>
    <mergeCell ref="T78:T87"/>
    <mergeCell ref="T88:T97"/>
    <mergeCell ref="T98:T107"/>
    <mergeCell ref="T108:T117"/>
    <mergeCell ref="X68:X77"/>
    <mergeCell ref="X78:X87"/>
    <mergeCell ref="X88:X97"/>
    <mergeCell ref="X98:X107"/>
    <mergeCell ref="S208:S217"/>
    <mergeCell ref="X208:X217"/>
    <mergeCell ref="X118:X127"/>
    <mergeCell ref="X128:X137"/>
    <mergeCell ref="X138:X147"/>
    <mergeCell ref="X148:X157"/>
    <mergeCell ref="X158:X167"/>
    <mergeCell ref="T168:T177"/>
    <mergeCell ref="T178:T187"/>
    <mergeCell ref="T188:T197"/>
    <mergeCell ref="T198:T207"/>
    <mergeCell ref="X168:X177"/>
    <mergeCell ref="X178:X187"/>
    <mergeCell ref="T208:T217"/>
    <mergeCell ref="T118:T127"/>
    <mergeCell ref="T128:T137"/>
    <mergeCell ref="T138:T147"/>
    <mergeCell ref="T148:T157"/>
    <mergeCell ref="T158:T167"/>
    <mergeCell ref="AC18:AC27"/>
    <mergeCell ref="AC28:AC37"/>
    <mergeCell ref="AC38:AC47"/>
    <mergeCell ref="AC48:AC57"/>
    <mergeCell ref="AC58:AC67"/>
    <mergeCell ref="AC168:AC177"/>
    <mergeCell ref="AC178:AC187"/>
    <mergeCell ref="AC188:AC197"/>
    <mergeCell ref="AC198:AC207"/>
    <mergeCell ref="AC118:AC127"/>
    <mergeCell ref="AC128:AC137"/>
    <mergeCell ref="AC138:AC147"/>
    <mergeCell ref="AC148:AC157"/>
    <mergeCell ref="AC158:AC167"/>
    <mergeCell ref="AC68:AC77"/>
    <mergeCell ref="AC78:AC87"/>
    <mergeCell ref="AC88:AC97"/>
    <mergeCell ref="AC98:AC107"/>
    <mergeCell ref="AC108:AC117"/>
    <mergeCell ref="I208:I217"/>
    <mergeCell ref="N68:N77"/>
    <mergeCell ref="N78:N87"/>
    <mergeCell ref="N88:N97"/>
    <mergeCell ref="N98:N107"/>
    <mergeCell ref="N108:N117"/>
    <mergeCell ref="N208:N217"/>
    <mergeCell ref="N168:N177"/>
    <mergeCell ref="N178:N187"/>
    <mergeCell ref="N188:N197"/>
    <mergeCell ref="N198:N207"/>
    <mergeCell ref="N118:N127"/>
    <mergeCell ref="N128:N137"/>
    <mergeCell ref="N138:N147"/>
    <mergeCell ref="N148:N157"/>
    <mergeCell ref="N158:N167"/>
    <mergeCell ref="M208:M217"/>
    <mergeCell ref="M118:M127"/>
    <mergeCell ref="M128:M137"/>
    <mergeCell ref="M148:M157"/>
    <mergeCell ref="M158:M167"/>
    <mergeCell ref="I18:I27"/>
    <mergeCell ref="I28:I37"/>
    <mergeCell ref="I38:I47"/>
    <mergeCell ref="I48:I57"/>
    <mergeCell ref="I58:I67"/>
    <mergeCell ref="I168:I177"/>
    <mergeCell ref="I178:I187"/>
    <mergeCell ref="I188:I197"/>
    <mergeCell ref="I198:I207"/>
    <mergeCell ref="I118:I127"/>
    <mergeCell ref="I128:I137"/>
    <mergeCell ref="I138:I147"/>
    <mergeCell ref="I148:I157"/>
    <mergeCell ref="I158:I167"/>
    <mergeCell ref="I68:I77"/>
    <mergeCell ref="I78:I87"/>
    <mergeCell ref="I88:I97"/>
    <mergeCell ref="I98:I107"/>
    <mergeCell ref="I108:I117"/>
    <mergeCell ref="N18:N27"/>
    <mergeCell ref="N28:N37"/>
    <mergeCell ref="N38:N47"/>
    <mergeCell ref="N48:N57"/>
    <mergeCell ref="Y18:Y27"/>
    <mergeCell ref="Y28:Y37"/>
    <mergeCell ref="Y38:Y47"/>
    <mergeCell ref="Y48:Y57"/>
    <mergeCell ref="Y58:Y67"/>
    <mergeCell ref="T18:T27"/>
    <mergeCell ref="T28:T37"/>
    <mergeCell ref="T38:T47"/>
    <mergeCell ref="T48:T57"/>
    <mergeCell ref="T58:T67"/>
    <mergeCell ref="X18:X27"/>
    <mergeCell ref="X28:X37"/>
    <mergeCell ref="X38:X47"/>
    <mergeCell ref="X48:X57"/>
    <mergeCell ref="X58:X67"/>
    <mergeCell ref="Y188:Y197"/>
    <mergeCell ref="Y198:Y207"/>
    <mergeCell ref="Y208:Y217"/>
    <mergeCell ref="Y118:Y127"/>
    <mergeCell ref="Y128:Y137"/>
    <mergeCell ref="Y138:Y147"/>
    <mergeCell ref="Y148:Y157"/>
    <mergeCell ref="Y158:Y167"/>
    <mergeCell ref="Y68:Y77"/>
    <mergeCell ref="Y78:Y87"/>
    <mergeCell ref="Y88:Y97"/>
    <mergeCell ref="Y98:Y107"/>
    <mergeCell ref="Y108:Y117"/>
    <mergeCell ref="U16:Y16"/>
    <mergeCell ref="Z16:AD16"/>
    <mergeCell ref="AD168:AD177"/>
    <mergeCell ref="AD178:AD187"/>
    <mergeCell ref="AD188:AD197"/>
    <mergeCell ref="AD198:AD207"/>
    <mergeCell ref="AD208:AD217"/>
    <mergeCell ref="AD118:AD127"/>
    <mergeCell ref="AD128:AD137"/>
    <mergeCell ref="AD138:AD147"/>
    <mergeCell ref="AD148:AD157"/>
    <mergeCell ref="AD158:AD167"/>
    <mergeCell ref="AD68:AD77"/>
    <mergeCell ref="AD78:AD87"/>
    <mergeCell ref="AD88:AD97"/>
    <mergeCell ref="AD98:AD107"/>
    <mergeCell ref="AD108:AD117"/>
    <mergeCell ref="AD18:AD27"/>
    <mergeCell ref="AD28:AD37"/>
    <mergeCell ref="AD38:AD47"/>
    <mergeCell ref="AD48:AD57"/>
    <mergeCell ref="AD58:AD67"/>
    <mergeCell ref="Y168:Y177"/>
    <mergeCell ref="Y178:Y18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B84D-C90C-4A12-874B-F348635B7FDA}">
  <sheetPr>
    <tabColor theme="9"/>
  </sheetPr>
  <dimension ref="A1:Y2181"/>
  <sheetViews>
    <sheetView workbookViewId="0"/>
  </sheetViews>
  <sheetFormatPr defaultRowHeight="15" x14ac:dyDescent="0.25"/>
  <cols>
    <col min="2" max="2" width="17" bestFit="1" customWidth="1"/>
    <col min="4" max="4" width="10.28515625" bestFit="1" customWidth="1"/>
    <col min="6" max="6" width="16.85546875" bestFit="1" customWidth="1"/>
    <col min="8" max="8" width="18.7109375" bestFit="1" customWidth="1"/>
    <col min="10" max="10" width="24.28515625" bestFit="1" customWidth="1"/>
    <col min="12" max="12" width="19.42578125" bestFit="1" customWidth="1"/>
    <col min="15" max="15" width="16.5703125" bestFit="1" customWidth="1"/>
    <col min="17" max="17" width="30.28515625" bestFit="1" customWidth="1"/>
    <col min="18" max="18" width="11" customWidth="1"/>
    <col min="20" max="20" width="30.28515625" bestFit="1" customWidth="1"/>
    <col min="21" max="21" width="32.7109375" bestFit="1" customWidth="1"/>
    <col min="22" max="22" width="39.85546875" bestFit="1" customWidth="1"/>
    <col min="23" max="23" width="14.85546875" bestFit="1" customWidth="1"/>
    <col min="25" max="25" width="30.28515625" bestFit="1" customWidth="1"/>
    <col min="27" max="27" width="9.140625" customWidth="1"/>
  </cols>
  <sheetData>
    <row r="1" spans="1:25" x14ac:dyDescent="0.25">
      <c r="A1" t="s">
        <v>17</v>
      </c>
      <c r="S1" s="38"/>
      <c r="T1" s="38"/>
      <c r="U1" s="38"/>
    </row>
    <row r="2" spans="1:25" ht="15.75" thickBot="1" x14ac:dyDescent="0.3">
      <c r="N2" s="19"/>
      <c r="O2" s="19"/>
    </row>
    <row r="3" spans="1:25" ht="15.75" thickBot="1" x14ac:dyDescent="0.3">
      <c r="B3" s="3" t="s">
        <v>16</v>
      </c>
      <c r="D3" s="2" t="s">
        <v>15</v>
      </c>
      <c r="F3" s="2" t="s">
        <v>9</v>
      </c>
      <c r="H3" s="2" t="s">
        <v>157</v>
      </c>
      <c r="J3" s="2" t="s">
        <v>158</v>
      </c>
      <c r="L3" s="2" t="s">
        <v>159</v>
      </c>
      <c r="N3" s="2" t="s">
        <v>134</v>
      </c>
      <c r="O3" s="2" t="s">
        <v>183</v>
      </c>
      <c r="Q3" s="3" t="s">
        <v>65</v>
      </c>
      <c r="S3" s="128" t="s">
        <v>4</v>
      </c>
      <c r="T3" s="128" t="s">
        <v>71</v>
      </c>
      <c r="U3" s="128" t="s">
        <v>64</v>
      </c>
      <c r="V3" s="128" t="s">
        <v>72</v>
      </c>
      <c r="W3" s="128" t="s">
        <v>84</v>
      </c>
      <c r="Y3" s="2" t="s">
        <v>108</v>
      </c>
    </row>
    <row r="4" spans="1:25" x14ac:dyDescent="0.25">
      <c r="B4" s="4">
        <v>2017</v>
      </c>
      <c r="D4" t="s">
        <v>10</v>
      </c>
      <c r="F4" t="s">
        <v>12</v>
      </c>
      <c r="H4" t="s">
        <v>41</v>
      </c>
      <c r="J4" t="s">
        <v>43</v>
      </c>
      <c r="L4" t="s">
        <v>43</v>
      </c>
      <c r="N4">
        <v>89010</v>
      </c>
      <c r="O4" t="s">
        <v>26</v>
      </c>
      <c r="Q4" s="4" t="e" cm="1" vm="1">
        <f t="array" aca="1" ref="Q4" ca="1">_xlfn.UNIQUE(_xlfn._xlws.FILTER(Calculations!K4:K36,Calculations!K4:K36&lt;&gt;""))</f>
        <v>#VALUE!</v>
      </c>
      <c r="S4" s="129" t="s">
        <v>10</v>
      </c>
      <c r="T4" s="130" t="s">
        <v>45</v>
      </c>
      <c r="U4" s="130" t="s">
        <v>185</v>
      </c>
      <c r="V4" s="130" t="s">
        <v>46</v>
      </c>
      <c r="W4" s="131" t="b">
        <v>1</v>
      </c>
      <c r="Y4" t="s">
        <v>109</v>
      </c>
    </row>
    <row r="5" spans="1:25" x14ac:dyDescent="0.25">
      <c r="B5" s="4">
        <v>2018</v>
      </c>
      <c r="D5" t="s">
        <v>11</v>
      </c>
      <c r="F5" t="s">
        <v>13</v>
      </c>
      <c r="H5" t="s">
        <v>42</v>
      </c>
      <c r="J5" t="s">
        <v>42</v>
      </c>
      <c r="L5" t="s">
        <v>41</v>
      </c>
      <c r="N5">
        <v>89019</v>
      </c>
      <c r="O5" t="s">
        <v>26</v>
      </c>
      <c r="Q5" s="4"/>
      <c r="S5" s="129" t="s">
        <v>10</v>
      </c>
      <c r="T5" s="130" t="s">
        <v>51</v>
      </c>
      <c r="U5" s="130" t="s">
        <v>185</v>
      </c>
      <c r="V5" s="130" t="s">
        <v>52</v>
      </c>
      <c r="W5" s="131" t="b">
        <v>1</v>
      </c>
    </row>
    <row r="6" spans="1:25" x14ac:dyDescent="0.25">
      <c r="B6" s="4">
        <v>2019</v>
      </c>
      <c r="F6" t="s">
        <v>14</v>
      </c>
      <c r="H6" t="s">
        <v>156</v>
      </c>
      <c r="J6" t="s">
        <v>156</v>
      </c>
      <c r="L6" t="s">
        <v>156</v>
      </c>
      <c r="N6">
        <v>90001</v>
      </c>
      <c r="O6" t="s">
        <v>25</v>
      </c>
      <c r="Q6" s="4"/>
      <c r="S6" s="129" t="s">
        <v>10</v>
      </c>
      <c r="T6" s="130" t="s">
        <v>51</v>
      </c>
      <c r="U6" s="130" t="s">
        <v>185</v>
      </c>
      <c r="V6" s="130" t="s">
        <v>189</v>
      </c>
      <c r="W6" s="131"/>
    </row>
    <row r="7" spans="1:25" x14ac:dyDescent="0.25">
      <c r="B7" s="4">
        <v>2020</v>
      </c>
      <c r="N7">
        <v>90002</v>
      </c>
      <c r="O7" t="s">
        <v>25</v>
      </c>
      <c r="Q7" s="4"/>
      <c r="S7" s="132" t="s">
        <v>10</v>
      </c>
      <c r="T7" s="133" t="s">
        <v>51</v>
      </c>
      <c r="U7" s="133" t="s">
        <v>185</v>
      </c>
      <c r="V7" s="133" t="s">
        <v>156</v>
      </c>
      <c r="W7" s="134"/>
    </row>
    <row r="8" spans="1:25" x14ac:dyDescent="0.25">
      <c r="B8" s="4">
        <v>2021</v>
      </c>
      <c r="N8">
        <v>90003</v>
      </c>
      <c r="O8" t="s">
        <v>25</v>
      </c>
      <c r="Q8" s="4"/>
      <c r="S8" s="129" t="s">
        <v>10</v>
      </c>
      <c r="T8" s="130" t="s">
        <v>36</v>
      </c>
      <c r="U8" s="130" t="s">
        <v>185</v>
      </c>
      <c r="V8" s="130" t="s">
        <v>52</v>
      </c>
      <c r="W8" s="131" t="b">
        <v>1</v>
      </c>
    </row>
    <row r="9" spans="1:25" x14ac:dyDescent="0.25">
      <c r="B9" s="4">
        <v>2022</v>
      </c>
      <c r="N9">
        <v>90004</v>
      </c>
      <c r="O9" t="s">
        <v>25</v>
      </c>
      <c r="Q9" s="4"/>
      <c r="S9" s="129" t="s">
        <v>10</v>
      </c>
      <c r="T9" s="130" t="s">
        <v>191</v>
      </c>
      <c r="U9" s="130" t="s">
        <v>185</v>
      </c>
      <c r="V9" s="130" t="s">
        <v>54</v>
      </c>
      <c r="W9" s="131" t="b">
        <v>1</v>
      </c>
    </row>
    <row r="10" spans="1:25" x14ac:dyDescent="0.25">
      <c r="B10" s="4">
        <v>2023</v>
      </c>
      <c r="N10">
        <v>90005</v>
      </c>
      <c r="O10" t="s">
        <v>25</v>
      </c>
      <c r="Q10" s="4"/>
      <c r="S10" s="129" t="s">
        <v>10</v>
      </c>
      <c r="T10" s="130" t="s">
        <v>19</v>
      </c>
      <c r="U10" s="130" t="s">
        <v>185</v>
      </c>
      <c r="V10" s="130" t="s">
        <v>56</v>
      </c>
      <c r="W10" s="131" t="b">
        <v>1</v>
      </c>
    </row>
    <row r="11" spans="1:25" x14ac:dyDescent="0.25">
      <c r="B11" s="4">
        <v>2024</v>
      </c>
      <c r="N11">
        <v>90006</v>
      </c>
      <c r="O11" t="s">
        <v>25</v>
      </c>
      <c r="Q11" s="4"/>
      <c r="S11" s="129" t="s">
        <v>10</v>
      </c>
      <c r="T11" s="130" t="s">
        <v>190</v>
      </c>
      <c r="U11" s="130" t="s">
        <v>185</v>
      </c>
      <c r="V11" s="130" t="s">
        <v>58</v>
      </c>
      <c r="W11" s="131" t="b">
        <v>1</v>
      </c>
    </row>
    <row r="12" spans="1:25" x14ac:dyDescent="0.25">
      <c r="B12" s="4">
        <v>2025</v>
      </c>
      <c r="N12">
        <v>90007</v>
      </c>
      <c r="O12" t="s">
        <v>25</v>
      </c>
      <c r="Q12" s="4"/>
      <c r="S12" s="129" t="s">
        <v>10</v>
      </c>
      <c r="T12" s="130" t="s">
        <v>88</v>
      </c>
      <c r="U12" s="130" t="s">
        <v>185</v>
      </c>
      <c r="V12" s="130" t="s">
        <v>87</v>
      </c>
      <c r="W12" s="131" t="b">
        <v>1</v>
      </c>
    </row>
    <row r="13" spans="1:25" ht="15.75" thickBot="1" x14ac:dyDescent="0.3">
      <c r="B13" s="4">
        <v>2026</v>
      </c>
      <c r="N13">
        <v>90008</v>
      </c>
      <c r="O13" t="s">
        <v>25</v>
      </c>
      <c r="Q13" s="41"/>
      <c r="S13" s="129" t="s">
        <v>10</v>
      </c>
      <c r="T13" s="130" t="s">
        <v>89</v>
      </c>
      <c r="U13" s="130" t="s">
        <v>185</v>
      </c>
      <c r="V13" s="130" t="s">
        <v>52</v>
      </c>
      <c r="W13" s="131" t="b">
        <v>1</v>
      </c>
    </row>
    <row r="14" spans="1:25" x14ac:dyDescent="0.25">
      <c r="B14" s="4">
        <v>2027</v>
      </c>
      <c r="N14">
        <v>90009</v>
      </c>
      <c r="O14" t="s">
        <v>25</v>
      </c>
      <c r="S14" s="129" t="s">
        <v>10</v>
      </c>
      <c r="T14" s="130" t="s">
        <v>89</v>
      </c>
      <c r="U14" s="130" t="s">
        <v>185</v>
      </c>
      <c r="V14" s="130" t="s">
        <v>189</v>
      </c>
      <c r="W14" s="131" t="s">
        <v>85</v>
      </c>
    </row>
    <row r="15" spans="1:25" x14ac:dyDescent="0.25">
      <c r="B15" s="4">
        <v>2028</v>
      </c>
      <c r="N15">
        <v>90010</v>
      </c>
      <c r="O15" t="s">
        <v>25</v>
      </c>
      <c r="S15" s="132" t="s">
        <v>10</v>
      </c>
      <c r="T15" s="133" t="s">
        <v>89</v>
      </c>
      <c r="U15" s="133" t="s">
        <v>185</v>
      </c>
      <c r="V15" s="133" t="s">
        <v>156</v>
      </c>
      <c r="W15" s="134"/>
    </row>
    <row r="16" spans="1:25" x14ac:dyDescent="0.25">
      <c r="B16" s="4">
        <v>2029</v>
      </c>
      <c r="N16">
        <v>90011</v>
      </c>
      <c r="O16" t="s">
        <v>25</v>
      </c>
      <c r="S16" s="129" t="s">
        <v>10</v>
      </c>
      <c r="T16" s="130" t="s">
        <v>189</v>
      </c>
      <c r="U16" s="130" t="s">
        <v>185</v>
      </c>
      <c r="V16" s="130" t="s">
        <v>189</v>
      </c>
      <c r="W16" s="131" t="b">
        <v>1</v>
      </c>
    </row>
    <row r="17" spans="2:23" x14ac:dyDescent="0.25">
      <c r="B17" s="4">
        <v>2030</v>
      </c>
      <c r="N17">
        <v>90012</v>
      </c>
      <c r="O17" t="s">
        <v>25</v>
      </c>
      <c r="S17" s="129" t="s">
        <v>10</v>
      </c>
      <c r="T17" s="130" t="s">
        <v>188</v>
      </c>
      <c r="U17" s="130" t="s">
        <v>185</v>
      </c>
      <c r="V17" s="130" t="s">
        <v>37</v>
      </c>
      <c r="W17" s="131" t="b">
        <v>1</v>
      </c>
    </row>
    <row r="18" spans="2:23" x14ac:dyDescent="0.25">
      <c r="B18" s="4">
        <v>2031</v>
      </c>
      <c r="N18">
        <v>90013</v>
      </c>
      <c r="O18" t="s">
        <v>25</v>
      </c>
      <c r="S18" s="129" t="s">
        <v>11</v>
      </c>
      <c r="T18" s="130" t="s">
        <v>45</v>
      </c>
      <c r="U18" s="130" t="s">
        <v>185</v>
      </c>
      <c r="V18" s="130" t="s">
        <v>46</v>
      </c>
      <c r="W18" s="131" t="b">
        <v>1</v>
      </c>
    </row>
    <row r="19" spans="2:23" x14ac:dyDescent="0.25">
      <c r="B19" s="4">
        <v>2032</v>
      </c>
      <c r="N19">
        <v>90014</v>
      </c>
      <c r="O19" t="s">
        <v>25</v>
      </c>
      <c r="S19" s="129" t="s">
        <v>11</v>
      </c>
      <c r="T19" s="130" t="s">
        <v>51</v>
      </c>
      <c r="U19" s="130" t="s">
        <v>185</v>
      </c>
      <c r="V19" s="130" t="s">
        <v>52</v>
      </c>
      <c r="W19" s="131" t="b">
        <v>1</v>
      </c>
    </row>
    <row r="20" spans="2:23" x14ac:dyDescent="0.25">
      <c r="B20" s="4">
        <v>2033</v>
      </c>
      <c r="N20">
        <v>90015</v>
      </c>
      <c r="O20" t="s">
        <v>25</v>
      </c>
      <c r="S20" s="129" t="s">
        <v>11</v>
      </c>
      <c r="T20" s="130" t="s">
        <v>51</v>
      </c>
      <c r="U20" s="130" t="s">
        <v>185</v>
      </c>
      <c r="V20" s="130" t="s">
        <v>189</v>
      </c>
      <c r="W20" s="131"/>
    </row>
    <row r="21" spans="2:23" x14ac:dyDescent="0.25">
      <c r="B21" s="4">
        <v>2034</v>
      </c>
      <c r="N21">
        <v>90016</v>
      </c>
      <c r="O21" t="s">
        <v>25</v>
      </c>
      <c r="S21" s="132" t="s">
        <v>11</v>
      </c>
      <c r="T21" s="133" t="s">
        <v>51</v>
      </c>
      <c r="U21" s="133" t="s">
        <v>185</v>
      </c>
      <c r="V21" s="133" t="s">
        <v>156</v>
      </c>
      <c r="W21" s="134"/>
    </row>
    <row r="22" spans="2:23" x14ac:dyDescent="0.25">
      <c r="B22" s="4">
        <v>2035</v>
      </c>
      <c r="N22">
        <v>90017</v>
      </c>
      <c r="O22" t="s">
        <v>25</v>
      </c>
      <c r="S22" s="129" t="s">
        <v>11</v>
      </c>
      <c r="T22" s="130" t="s">
        <v>36</v>
      </c>
      <c r="U22" s="130" t="s">
        <v>185</v>
      </c>
      <c r="V22" s="130" t="s">
        <v>52</v>
      </c>
      <c r="W22" s="131" t="b">
        <v>1</v>
      </c>
    </row>
    <row r="23" spans="2:23" x14ac:dyDescent="0.25">
      <c r="B23" s="4">
        <v>2036</v>
      </c>
      <c r="N23">
        <v>90018</v>
      </c>
      <c r="O23" t="s">
        <v>25</v>
      </c>
      <c r="S23" s="129" t="s">
        <v>11</v>
      </c>
      <c r="T23" s="130" t="s">
        <v>191</v>
      </c>
      <c r="U23" s="130" t="s">
        <v>185</v>
      </c>
      <c r="V23" s="130" t="s">
        <v>54</v>
      </c>
      <c r="W23" s="131" t="b">
        <v>1</v>
      </c>
    </row>
    <row r="24" spans="2:23" x14ac:dyDescent="0.25">
      <c r="B24" s="4">
        <v>2037</v>
      </c>
      <c r="N24">
        <v>90019</v>
      </c>
      <c r="O24" t="s">
        <v>25</v>
      </c>
      <c r="S24" s="129" t="s">
        <v>11</v>
      </c>
      <c r="T24" s="130" t="s">
        <v>19</v>
      </c>
      <c r="U24" s="130" t="s">
        <v>185</v>
      </c>
      <c r="V24" s="130" t="s">
        <v>56</v>
      </c>
      <c r="W24" s="131" t="b">
        <v>1</v>
      </c>
    </row>
    <row r="25" spans="2:23" x14ac:dyDescent="0.25">
      <c r="B25" s="4">
        <v>2038</v>
      </c>
      <c r="N25">
        <v>90020</v>
      </c>
      <c r="O25" t="s">
        <v>25</v>
      </c>
      <c r="S25" s="129" t="s">
        <v>11</v>
      </c>
      <c r="T25" s="130" t="s">
        <v>190</v>
      </c>
      <c r="U25" s="130" t="s">
        <v>185</v>
      </c>
      <c r="V25" s="130" t="s">
        <v>58</v>
      </c>
      <c r="W25" s="131" t="b">
        <v>1</v>
      </c>
    </row>
    <row r="26" spans="2:23" x14ac:dyDescent="0.25">
      <c r="B26" s="4">
        <v>2039</v>
      </c>
      <c r="N26">
        <v>90021</v>
      </c>
      <c r="O26" t="s">
        <v>25</v>
      </c>
      <c r="S26" s="129" t="s">
        <v>11</v>
      </c>
      <c r="T26" s="130" t="s">
        <v>88</v>
      </c>
      <c r="U26" s="130" t="s">
        <v>185</v>
      </c>
      <c r="V26" s="130" t="s">
        <v>87</v>
      </c>
      <c r="W26" s="131" t="b">
        <v>1</v>
      </c>
    </row>
    <row r="27" spans="2:23" x14ac:dyDescent="0.25">
      <c r="B27" s="4">
        <v>2040</v>
      </c>
      <c r="N27">
        <v>90022</v>
      </c>
      <c r="O27" t="s">
        <v>25</v>
      </c>
      <c r="S27" s="129" t="s">
        <v>11</v>
      </c>
      <c r="T27" s="130" t="s">
        <v>89</v>
      </c>
      <c r="U27" s="130" t="s">
        <v>185</v>
      </c>
      <c r="V27" s="130" t="s">
        <v>52</v>
      </c>
      <c r="W27" s="131" t="b">
        <v>1</v>
      </c>
    </row>
    <row r="28" spans="2:23" x14ac:dyDescent="0.25">
      <c r="B28" s="4">
        <v>2041</v>
      </c>
      <c r="N28">
        <v>90023</v>
      </c>
      <c r="O28" t="s">
        <v>25</v>
      </c>
      <c r="S28" s="129" t="s">
        <v>11</v>
      </c>
      <c r="T28" s="130" t="s">
        <v>89</v>
      </c>
      <c r="U28" s="130" t="s">
        <v>185</v>
      </c>
      <c r="V28" s="130" t="s">
        <v>189</v>
      </c>
      <c r="W28" s="131" t="s">
        <v>85</v>
      </c>
    </row>
    <row r="29" spans="2:23" x14ac:dyDescent="0.25">
      <c r="B29" s="4">
        <v>2042</v>
      </c>
      <c r="N29">
        <v>90024</v>
      </c>
      <c r="O29" t="s">
        <v>25</v>
      </c>
      <c r="S29" s="132" t="s">
        <v>11</v>
      </c>
      <c r="T29" s="133" t="s">
        <v>89</v>
      </c>
      <c r="U29" s="133" t="s">
        <v>185</v>
      </c>
      <c r="V29" s="133" t="s">
        <v>156</v>
      </c>
      <c r="W29" s="134"/>
    </row>
    <row r="30" spans="2:23" x14ac:dyDescent="0.25">
      <c r="B30" s="4">
        <v>2043</v>
      </c>
      <c r="N30">
        <v>90025</v>
      </c>
      <c r="O30" t="s">
        <v>25</v>
      </c>
      <c r="S30" s="129" t="s">
        <v>11</v>
      </c>
      <c r="T30" s="130" t="s">
        <v>189</v>
      </c>
      <c r="U30" s="130" t="s">
        <v>185</v>
      </c>
      <c r="V30" s="130" t="s">
        <v>189</v>
      </c>
      <c r="W30" s="131" t="b">
        <v>1</v>
      </c>
    </row>
    <row r="31" spans="2:23" x14ac:dyDescent="0.25">
      <c r="B31" s="4">
        <v>2044</v>
      </c>
      <c r="N31">
        <v>90026</v>
      </c>
      <c r="O31" t="s">
        <v>25</v>
      </c>
      <c r="S31" s="129" t="s">
        <v>11</v>
      </c>
      <c r="T31" s="130" t="s">
        <v>188</v>
      </c>
      <c r="U31" s="130" t="s">
        <v>185</v>
      </c>
      <c r="V31" s="130" t="s">
        <v>37</v>
      </c>
      <c r="W31" s="131" t="b">
        <v>1</v>
      </c>
    </row>
    <row r="32" spans="2:23" x14ac:dyDescent="0.25">
      <c r="B32" s="4">
        <v>2045</v>
      </c>
      <c r="N32">
        <v>90027</v>
      </c>
      <c r="O32" t="s">
        <v>25</v>
      </c>
      <c r="S32" s="129" t="s">
        <v>10</v>
      </c>
      <c r="T32" s="130" t="s">
        <v>45</v>
      </c>
      <c r="U32" s="130" t="s">
        <v>186</v>
      </c>
      <c r="V32" s="130" t="s">
        <v>47</v>
      </c>
      <c r="W32" s="131" t="b">
        <v>1</v>
      </c>
    </row>
    <row r="33" spans="2:23" x14ac:dyDescent="0.25">
      <c r="B33" s="4">
        <v>2046</v>
      </c>
      <c r="N33">
        <v>90028</v>
      </c>
      <c r="O33" t="s">
        <v>25</v>
      </c>
      <c r="S33" s="129" t="s">
        <v>10</v>
      </c>
      <c r="T33" s="130" t="s">
        <v>51</v>
      </c>
      <c r="U33" s="130" t="s">
        <v>186</v>
      </c>
      <c r="V33" s="130" t="s">
        <v>53</v>
      </c>
      <c r="W33" s="131" t="b">
        <v>1</v>
      </c>
    </row>
    <row r="34" spans="2:23" x14ac:dyDescent="0.25">
      <c r="B34" s="4">
        <v>2047</v>
      </c>
      <c r="N34">
        <v>90029</v>
      </c>
      <c r="O34" t="s">
        <v>25</v>
      </c>
      <c r="S34" s="129" t="s">
        <v>10</v>
      </c>
      <c r="T34" s="130" t="s">
        <v>36</v>
      </c>
      <c r="U34" s="130" t="s">
        <v>186</v>
      </c>
      <c r="V34" s="130" t="s">
        <v>55</v>
      </c>
      <c r="W34" s="131" t="b">
        <v>1</v>
      </c>
    </row>
    <row r="35" spans="2:23" x14ac:dyDescent="0.25">
      <c r="B35" s="4">
        <v>2048</v>
      </c>
      <c r="N35">
        <v>90031</v>
      </c>
      <c r="O35" t="s">
        <v>25</v>
      </c>
      <c r="S35" s="129" t="s">
        <v>10</v>
      </c>
      <c r="T35" s="130" t="s">
        <v>36</v>
      </c>
      <c r="U35" s="130" t="s">
        <v>186</v>
      </c>
      <c r="V35" s="130" t="s">
        <v>39</v>
      </c>
      <c r="W35" s="131" t="s">
        <v>85</v>
      </c>
    </row>
    <row r="36" spans="2:23" x14ac:dyDescent="0.25">
      <c r="B36" s="4">
        <v>2049</v>
      </c>
      <c r="N36">
        <v>90032</v>
      </c>
      <c r="O36" t="s">
        <v>25</v>
      </c>
      <c r="S36" s="132" t="s">
        <v>10</v>
      </c>
      <c r="T36" s="133" t="s">
        <v>36</v>
      </c>
      <c r="U36" s="133" t="s">
        <v>186</v>
      </c>
      <c r="V36" s="133" t="s">
        <v>156</v>
      </c>
      <c r="W36" s="134"/>
    </row>
    <row r="37" spans="2:23" x14ac:dyDescent="0.25">
      <c r="B37" s="4">
        <v>2050</v>
      </c>
      <c r="N37">
        <v>90033</v>
      </c>
      <c r="O37" t="s">
        <v>25</v>
      </c>
      <c r="S37" s="129" t="s">
        <v>10</v>
      </c>
      <c r="T37" s="130" t="s">
        <v>191</v>
      </c>
      <c r="U37" s="130" t="s">
        <v>186</v>
      </c>
      <c r="V37" s="130" t="s">
        <v>55</v>
      </c>
      <c r="W37" s="131" t="b">
        <v>1</v>
      </c>
    </row>
    <row r="38" spans="2:23" x14ac:dyDescent="0.25">
      <c r="B38" s="4" t="s">
        <v>160</v>
      </c>
      <c r="N38">
        <v>90034</v>
      </c>
      <c r="O38" t="s">
        <v>25</v>
      </c>
      <c r="S38" s="129" t="s">
        <v>10</v>
      </c>
      <c r="T38" s="130" t="s">
        <v>19</v>
      </c>
      <c r="U38" s="130" t="s">
        <v>186</v>
      </c>
      <c r="V38" s="130" t="s">
        <v>55</v>
      </c>
      <c r="W38" s="131" t="b">
        <v>1</v>
      </c>
    </row>
    <row r="39" spans="2:23" x14ac:dyDescent="0.25">
      <c r="B39" s="4"/>
      <c r="N39">
        <v>90035</v>
      </c>
      <c r="O39" t="s">
        <v>25</v>
      </c>
      <c r="S39" s="129" t="s">
        <v>10</v>
      </c>
      <c r="T39" s="130" t="s">
        <v>190</v>
      </c>
      <c r="U39" s="130" t="s">
        <v>186</v>
      </c>
      <c r="V39" s="130" t="s">
        <v>55</v>
      </c>
      <c r="W39" s="131" t="b">
        <v>1</v>
      </c>
    </row>
    <row r="40" spans="2:23" x14ac:dyDescent="0.25">
      <c r="B40" s="4"/>
      <c r="N40">
        <v>90036</v>
      </c>
      <c r="O40" t="s">
        <v>25</v>
      </c>
      <c r="S40" s="129" t="s">
        <v>10</v>
      </c>
      <c r="T40" s="130" t="s">
        <v>88</v>
      </c>
      <c r="U40" s="130" t="s">
        <v>186</v>
      </c>
      <c r="V40" s="130" t="s">
        <v>60</v>
      </c>
      <c r="W40" s="131" t="b">
        <v>1</v>
      </c>
    </row>
    <row r="41" spans="2:23" x14ac:dyDescent="0.25">
      <c r="B41" s="4"/>
      <c r="N41">
        <v>90037</v>
      </c>
      <c r="O41" t="s">
        <v>25</v>
      </c>
      <c r="S41" s="129" t="s">
        <v>10</v>
      </c>
      <c r="T41" s="130" t="s">
        <v>89</v>
      </c>
      <c r="U41" s="130" t="s">
        <v>186</v>
      </c>
      <c r="V41" s="130" t="s">
        <v>128</v>
      </c>
      <c r="W41" s="131" t="b">
        <v>1</v>
      </c>
    </row>
    <row r="42" spans="2:23" ht="15.75" thickBot="1" x14ac:dyDescent="0.3">
      <c r="B42" s="4"/>
      <c r="N42">
        <v>90038</v>
      </c>
      <c r="O42" t="s">
        <v>25</v>
      </c>
      <c r="S42" s="129" t="s">
        <v>10</v>
      </c>
      <c r="T42" s="130" t="s">
        <v>189</v>
      </c>
      <c r="U42" s="130" t="s">
        <v>186</v>
      </c>
      <c r="V42" s="130" t="s">
        <v>55</v>
      </c>
      <c r="W42" s="131" t="b">
        <v>1</v>
      </c>
    </row>
    <row r="43" spans="2:23" ht="15.75" thickBot="1" x14ac:dyDescent="0.3">
      <c r="B43" s="5"/>
      <c r="N43">
        <v>90039</v>
      </c>
      <c r="O43" t="s">
        <v>25</v>
      </c>
      <c r="S43" s="129" t="s">
        <v>10</v>
      </c>
      <c r="T43" s="130" t="s">
        <v>188</v>
      </c>
      <c r="U43" s="130" t="s">
        <v>186</v>
      </c>
      <c r="V43" s="130" t="s">
        <v>55</v>
      </c>
      <c r="W43" s="131" t="b">
        <v>1</v>
      </c>
    </row>
    <row r="44" spans="2:23" x14ac:dyDescent="0.25">
      <c r="N44">
        <v>90040</v>
      </c>
      <c r="O44" t="s">
        <v>25</v>
      </c>
      <c r="S44" s="129" t="s">
        <v>11</v>
      </c>
      <c r="T44" s="130" t="s">
        <v>45</v>
      </c>
      <c r="U44" s="130" t="s">
        <v>186</v>
      </c>
      <c r="V44" s="130" t="s">
        <v>47</v>
      </c>
      <c r="W44" s="131" t="b">
        <v>1</v>
      </c>
    </row>
    <row r="45" spans="2:23" x14ac:dyDescent="0.25">
      <c r="N45">
        <v>90041</v>
      </c>
      <c r="O45" t="s">
        <v>25</v>
      </c>
      <c r="S45" s="129" t="s">
        <v>11</v>
      </c>
      <c r="T45" s="130" t="s">
        <v>51</v>
      </c>
      <c r="U45" s="130" t="s">
        <v>186</v>
      </c>
      <c r="V45" s="130" t="s">
        <v>53</v>
      </c>
      <c r="W45" s="131" t="b">
        <v>1</v>
      </c>
    </row>
    <row r="46" spans="2:23" x14ac:dyDescent="0.25">
      <c r="N46">
        <v>90042</v>
      </c>
      <c r="O46" t="s">
        <v>25</v>
      </c>
      <c r="S46" s="129" t="s">
        <v>11</v>
      </c>
      <c r="T46" s="130" t="s">
        <v>36</v>
      </c>
      <c r="U46" s="130" t="s">
        <v>186</v>
      </c>
      <c r="V46" s="130" t="s">
        <v>59</v>
      </c>
      <c r="W46" s="131" t="b">
        <v>1</v>
      </c>
    </row>
    <row r="47" spans="2:23" x14ac:dyDescent="0.25">
      <c r="N47">
        <v>90043</v>
      </c>
      <c r="O47" t="s">
        <v>25</v>
      </c>
      <c r="S47" s="129" t="s">
        <v>11</v>
      </c>
      <c r="T47" s="130" t="s">
        <v>36</v>
      </c>
      <c r="U47" s="130" t="s">
        <v>186</v>
      </c>
      <c r="V47" s="130" t="s">
        <v>256</v>
      </c>
      <c r="W47" s="131"/>
    </row>
    <row r="48" spans="2:23" x14ac:dyDescent="0.25">
      <c r="N48">
        <v>90044</v>
      </c>
      <c r="O48" t="s">
        <v>25</v>
      </c>
      <c r="S48" s="129" t="s">
        <v>11</v>
      </c>
      <c r="T48" s="130" t="s">
        <v>36</v>
      </c>
      <c r="U48" s="130" t="s">
        <v>186</v>
      </c>
      <c r="V48" s="133" t="s">
        <v>156</v>
      </c>
      <c r="W48" s="131"/>
    </row>
    <row r="49" spans="14:23" x14ac:dyDescent="0.25">
      <c r="N49">
        <v>90045</v>
      </c>
      <c r="O49" t="s">
        <v>25</v>
      </c>
      <c r="S49" s="129" t="s">
        <v>11</v>
      </c>
      <c r="T49" s="130" t="s">
        <v>191</v>
      </c>
      <c r="U49" s="130" t="s">
        <v>186</v>
      </c>
      <c r="V49" s="130" t="s">
        <v>59</v>
      </c>
      <c r="W49" s="131" t="b">
        <v>1</v>
      </c>
    </row>
    <row r="50" spans="14:23" x14ac:dyDescent="0.25">
      <c r="N50">
        <v>90046</v>
      </c>
      <c r="O50" t="s">
        <v>25</v>
      </c>
      <c r="S50" s="129" t="s">
        <v>11</v>
      </c>
      <c r="T50" s="130" t="s">
        <v>191</v>
      </c>
      <c r="U50" s="130" t="s">
        <v>186</v>
      </c>
      <c r="V50" s="130" t="s">
        <v>256</v>
      </c>
      <c r="W50" s="131"/>
    </row>
    <row r="51" spans="14:23" x14ac:dyDescent="0.25">
      <c r="N51">
        <v>90047</v>
      </c>
      <c r="O51" t="s">
        <v>25</v>
      </c>
      <c r="S51" s="129" t="s">
        <v>11</v>
      </c>
      <c r="T51" s="130" t="s">
        <v>191</v>
      </c>
      <c r="U51" s="130" t="s">
        <v>186</v>
      </c>
      <c r="V51" s="133" t="s">
        <v>156</v>
      </c>
      <c r="W51" s="131"/>
    </row>
    <row r="52" spans="14:23" x14ac:dyDescent="0.25">
      <c r="N52">
        <v>90048</v>
      </c>
      <c r="O52" t="s">
        <v>25</v>
      </c>
      <c r="S52" s="129" t="s">
        <v>11</v>
      </c>
      <c r="T52" s="130" t="s">
        <v>19</v>
      </c>
      <c r="U52" s="130" t="s">
        <v>186</v>
      </c>
      <c r="V52" s="130" t="s">
        <v>59</v>
      </c>
      <c r="W52" s="131" t="b">
        <v>1</v>
      </c>
    </row>
    <row r="53" spans="14:23" x14ac:dyDescent="0.25">
      <c r="N53">
        <v>90049</v>
      </c>
      <c r="O53" t="s">
        <v>25</v>
      </c>
      <c r="S53" s="129" t="s">
        <v>11</v>
      </c>
      <c r="T53" s="130" t="s">
        <v>19</v>
      </c>
      <c r="U53" s="130" t="s">
        <v>186</v>
      </c>
      <c r="V53" s="130" t="s">
        <v>256</v>
      </c>
      <c r="W53" s="131"/>
    </row>
    <row r="54" spans="14:23" x14ac:dyDescent="0.25">
      <c r="N54">
        <v>90056</v>
      </c>
      <c r="O54" t="s">
        <v>25</v>
      </c>
      <c r="S54" s="129" t="s">
        <v>11</v>
      </c>
      <c r="T54" s="130" t="s">
        <v>19</v>
      </c>
      <c r="U54" s="130" t="s">
        <v>186</v>
      </c>
      <c r="V54" s="133" t="s">
        <v>156</v>
      </c>
      <c r="W54" s="131"/>
    </row>
    <row r="55" spans="14:23" x14ac:dyDescent="0.25">
      <c r="N55">
        <v>90057</v>
      </c>
      <c r="O55" t="s">
        <v>25</v>
      </c>
      <c r="S55" s="129" t="s">
        <v>11</v>
      </c>
      <c r="T55" s="130" t="s">
        <v>190</v>
      </c>
      <c r="U55" s="130" t="s">
        <v>186</v>
      </c>
      <c r="V55" s="130" t="s">
        <v>59</v>
      </c>
      <c r="W55" s="131" t="b">
        <v>1</v>
      </c>
    </row>
    <row r="56" spans="14:23" x14ac:dyDescent="0.25">
      <c r="N56">
        <v>90058</v>
      </c>
      <c r="O56" t="s">
        <v>25</v>
      </c>
      <c r="S56" s="129" t="s">
        <v>11</v>
      </c>
      <c r="T56" s="130" t="s">
        <v>190</v>
      </c>
      <c r="U56" s="130" t="s">
        <v>186</v>
      </c>
      <c r="V56" s="130" t="s">
        <v>256</v>
      </c>
      <c r="W56" s="131"/>
    </row>
    <row r="57" spans="14:23" x14ac:dyDescent="0.25">
      <c r="N57">
        <v>90059</v>
      </c>
      <c r="O57" t="s">
        <v>25</v>
      </c>
      <c r="S57" s="129" t="s">
        <v>11</v>
      </c>
      <c r="T57" s="130" t="s">
        <v>190</v>
      </c>
      <c r="U57" s="130" t="s">
        <v>186</v>
      </c>
      <c r="V57" s="133" t="s">
        <v>156</v>
      </c>
      <c r="W57" s="131"/>
    </row>
    <row r="58" spans="14:23" x14ac:dyDescent="0.25">
      <c r="N58">
        <v>90061</v>
      </c>
      <c r="O58" t="s">
        <v>25</v>
      </c>
      <c r="S58" s="129" t="s">
        <v>11</v>
      </c>
      <c r="T58" s="130" t="s">
        <v>88</v>
      </c>
      <c r="U58" s="130" t="s">
        <v>186</v>
      </c>
      <c r="V58" s="130" t="s">
        <v>60</v>
      </c>
      <c r="W58" s="131" t="b">
        <v>1</v>
      </c>
    </row>
    <row r="59" spans="14:23" x14ac:dyDescent="0.25">
      <c r="N59">
        <v>90062</v>
      </c>
      <c r="O59" t="s">
        <v>25</v>
      </c>
      <c r="S59" s="129" t="s">
        <v>11</v>
      </c>
      <c r="T59" s="130" t="s">
        <v>89</v>
      </c>
      <c r="U59" s="130" t="s">
        <v>186</v>
      </c>
      <c r="V59" s="130" t="s">
        <v>128</v>
      </c>
      <c r="W59" s="131" t="b">
        <v>1</v>
      </c>
    </row>
    <row r="60" spans="14:23" x14ac:dyDescent="0.25">
      <c r="N60">
        <v>90063</v>
      </c>
      <c r="O60" t="s">
        <v>25</v>
      </c>
      <c r="S60" s="129" t="s">
        <v>11</v>
      </c>
      <c r="T60" s="130" t="s">
        <v>189</v>
      </c>
      <c r="U60" s="130" t="s">
        <v>186</v>
      </c>
      <c r="V60" s="130" t="s">
        <v>59</v>
      </c>
      <c r="W60" s="131" t="b">
        <v>1</v>
      </c>
    </row>
    <row r="61" spans="14:23" x14ac:dyDescent="0.25">
      <c r="N61">
        <v>90064</v>
      </c>
      <c r="O61" t="s">
        <v>25</v>
      </c>
      <c r="S61" s="129" t="s">
        <v>11</v>
      </c>
      <c r="T61" s="130" t="s">
        <v>188</v>
      </c>
      <c r="U61" s="130" t="s">
        <v>186</v>
      </c>
      <c r="V61" s="130" t="s">
        <v>59</v>
      </c>
      <c r="W61" s="131" t="b">
        <v>1</v>
      </c>
    </row>
    <row r="62" spans="14:23" x14ac:dyDescent="0.25">
      <c r="N62">
        <v>90065</v>
      </c>
      <c r="O62" t="s">
        <v>25</v>
      </c>
      <c r="S62" s="129" t="s">
        <v>10</v>
      </c>
      <c r="T62" s="130" t="s">
        <v>45</v>
      </c>
      <c r="U62" s="130" t="s">
        <v>187</v>
      </c>
      <c r="V62" s="130" t="s">
        <v>57</v>
      </c>
      <c r="W62" s="131" t="b">
        <v>1</v>
      </c>
    </row>
    <row r="63" spans="14:23" x14ac:dyDescent="0.25">
      <c r="N63">
        <v>90066</v>
      </c>
      <c r="O63" t="s">
        <v>25</v>
      </c>
      <c r="S63" s="129" t="s">
        <v>10</v>
      </c>
      <c r="T63" s="130" t="s">
        <v>51</v>
      </c>
      <c r="U63" s="130" t="s">
        <v>187</v>
      </c>
      <c r="V63" s="130" t="s">
        <v>57</v>
      </c>
      <c r="W63" s="131" t="b">
        <v>1</v>
      </c>
    </row>
    <row r="64" spans="14:23" x14ac:dyDescent="0.25">
      <c r="N64">
        <v>90067</v>
      </c>
      <c r="O64" t="s">
        <v>25</v>
      </c>
      <c r="S64" s="129" t="s">
        <v>10</v>
      </c>
      <c r="T64" s="130" t="s">
        <v>36</v>
      </c>
      <c r="U64" s="130" t="s">
        <v>187</v>
      </c>
      <c r="V64" s="130" t="s">
        <v>57</v>
      </c>
      <c r="W64" s="131" t="b">
        <v>1</v>
      </c>
    </row>
    <row r="65" spans="14:23" x14ac:dyDescent="0.25">
      <c r="N65">
        <v>90068</v>
      </c>
      <c r="O65" t="s">
        <v>25</v>
      </c>
      <c r="S65" s="129" t="s">
        <v>10</v>
      </c>
      <c r="T65" s="130" t="s">
        <v>191</v>
      </c>
      <c r="U65" s="130" t="s">
        <v>187</v>
      </c>
      <c r="V65" s="130" t="s">
        <v>57</v>
      </c>
      <c r="W65" s="131" t="b">
        <v>1</v>
      </c>
    </row>
    <row r="66" spans="14:23" x14ac:dyDescent="0.25">
      <c r="N66">
        <v>90069</v>
      </c>
      <c r="O66" t="s">
        <v>25</v>
      </c>
      <c r="S66" s="129" t="s">
        <v>10</v>
      </c>
      <c r="T66" s="130" t="s">
        <v>19</v>
      </c>
      <c r="U66" s="130" t="s">
        <v>187</v>
      </c>
      <c r="V66" s="130" t="s">
        <v>57</v>
      </c>
      <c r="W66" s="131" t="b">
        <v>1</v>
      </c>
    </row>
    <row r="67" spans="14:23" x14ac:dyDescent="0.25">
      <c r="N67">
        <v>90071</v>
      </c>
      <c r="O67" t="s">
        <v>25</v>
      </c>
      <c r="S67" s="129" t="s">
        <v>10</v>
      </c>
      <c r="T67" s="130" t="s">
        <v>190</v>
      </c>
      <c r="U67" s="130" t="s">
        <v>187</v>
      </c>
      <c r="V67" s="130" t="s">
        <v>57</v>
      </c>
      <c r="W67" s="131" t="b">
        <v>1</v>
      </c>
    </row>
    <row r="68" spans="14:23" x14ac:dyDescent="0.25">
      <c r="N68">
        <v>90073</v>
      </c>
      <c r="O68" t="s">
        <v>25</v>
      </c>
      <c r="S68" s="129" t="s">
        <v>10</v>
      </c>
      <c r="T68" s="130" t="s">
        <v>88</v>
      </c>
      <c r="U68" s="130" t="s">
        <v>187</v>
      </c>
      <c r="V68" s="130" t="s">
        <v>61</v>
      </c>
      <c r="W68" s="131" t="b">
        <v>1</v>
      </c>
    </row>
    <row r="69" spans="14:23" x14ac:dyDescent="0.25">
      <c r="N69">
        <v>90077</v>
      </c>
      <c r="O69" t="s">
        <v>25</v>
      </c>
      <c r="S69" s="129" t="s">
        <v>10</v>
      </c>
      <c r="T69" s="130" t="s">
        <v>89</v>
      </c>
      <c r="U69" s="130" t="s">
        <v>187</v>
      </c>
      <c r="V69" s="130" t="s">
        <v>57</v>
      </c>
      <c r="W69" s="131" t="b">
        <v>1</v>
      </c>
    </row>
    <row r="70" spans="14:23" x14ac:dyDescent="0.25">
      <c r="N70">
        <v>90079</v>
      </c>
      <c r="O70" t="s">
        <v>25</v>
      </c>
      <c r="S70" s="129" t="s">
        <v>10</v>
      </c>
      <c r="T70" s="130" t="s">
        <v>189</v>
      </c>
      <c r="U70" s="130" t="s">
        <v>187</v>
      </c>
      <c r="V70" s="130" t="s">
        <v>57</v>
      </c>
      <c r="W70" s="131" t="b">
        <v>1</v>
      </c>
    </row>
    <row r="71" spans="14:23" x14ac:dyDescent="0.25">
      <c r="N71">
        <v>90089</v>
      </c>
      <c r="O71" t="s">
        <v>25</v>
      </c>
      <c r="S71" s="129" t="s">
        <v>10</v>
      </c>
      <c r="T71" s="130" t="s">
        <v>188</v>
      </c>
      <c r="U71" s="130" t="s">
        <v>187</v>
      </c>
      <c r="V71" s="130" t="s">
        <v>57</v>
      </c>
      <c r="W71" s="131" t="b">
        <v>1</v>
      </c>
    </row>
    <row r="72" spans="14:23" x14ac:dyDescent="0.25">
      <c r="N72">
        <v>90090</v>
      </c>
      <c r="O72" t="s">
        <v>25</v>
      </c>
      <c r="S72" s="129" t="s">
        <v>11</v>
      </c>
      <c r="T72" s="130" t="s">
        <v>45</v>
      </c>
      <c r="U72" s="130" t="s">
        <v>187</v>
      </c>
      <c r="V72" s="130" t="s">
        <v>125</v>
      </c>
      <c r="W72" s="131" t="b">
        <v>1</v>
      </c>
    </row>
    <row r="73" spans="14:23" x14ac:dyDescent="0.25">
      <c r="N73">
        <v>90094</v>
      </c>
      <c r="O73" t="s">
        <v>25</v>
      </c>
      <c r="S73" s="129" t="s">
        <v>11</v>
      </c>
      <c r="T73" s="130" t="s">
        <v>51</v>
      </c>
      <c r="U73" s="130" t="s">
        <v>187</v>
      </c>
      <c r="V73" s="130" t="s">
        <v>125</v>
      </c>
      <c r="W73" s="131" t="b">
        <v>1</v>
      </c>
    </row>
    <row r="74" spans="14:23" x14ac:dyDescent="0.25">
      <c r="N74">
        <v>90095</v>
      </c>
      <c r="O74" t="s">
        <v>25</v>
      </c>
      <c r="S74" s="129" t="s">
        <v>11</v>
      </c>
      <c r="T74" s="130" t="s">
        <v>36</v>
      </c>
      <c r="U74" s="130" t="s">
        <v>187</v>
      </c>
      <c r="V74" s="130" t="s">
        <v>125</v>
      </c>
      <c r="W74" s="131" t="b">
        <v>1</v>
      </c>
    </row>
    <row r="75" spans="14:23" x14ac:dyDescent="0.25">
      <c r="N75">
        <v>90201</v>
      </c>
      <c r="O75" t="s">
        <v>25</v>
      </c>
      <c r="S75" s="129" t="s">
        <v>11</v>
      </c>
      <c r="T75" s="130" t="s">
        <v>191</v>
      </c>
      <c r="U75" s="130" t="s">
        <v>187</v>
      </c>
      <c r="V75" s="130" t="s">
        <v>125</v>
      </c>
      <c r="W75" s="131" t="b">
        <v>1</v>
      </c>
    </row>
    <row r="76" spans="14:23" x14ac:dyDescent="0.25">
      <c r="N76">
        <v>90210</v>
      </c>
      <c r="O76" t="s">
        <v>25</v>
      </c>
      <c r="S76" s="129" t="s">
        <v>11</v>
      </c>
      <c r="T76" s="130" t="s">
        <v>19</v>
      </c>
      <c r="U76" s="130" t="s">
        <v>187</v>
      </c>
      <c r="V76" s="130" t="s">
        <v>125</v>
      </c>
      <c r="W76" s="131" t="b">
        <v>1</v>
      </c>
    </row>
    <row r="77" spans="14:23" x14ac:dyDescent="0.25">
      <c r="N77">
        <v>90211</v>
      </c>
      <c r="O77" t="s">
        <v>25</v>
      </c>
      <c r="S77" s="129" t="s">
        <v>11</v>
      </c>
      <c r="T77" s="130" t="s">
        <v>190</v>
      </c>
      <c r="U77" s="130" t="s">
        <v>187</v>
      </c>
      <c r="V77" s="130" t="s">
        <v>125</v>
      </c>
      <c r="W77" s="131" t="b">
        <v>1</v>
      </c>
    </row>
    <row r="78" spans="14:23" x14ac:dyDescent="0.25">
      <c r="N78">
        <v>90212</v>
      </c>
      <c r="O78" t="s">
        <v>25</v>
      </c>
      <c r="S78" s="129" t="s">
        <v>11</v>
      </c>
      <c r="T78" s="130" t="s">
        <v>88</v>
      </c>
      <c r="U78" s="130" t="s">
        <v>187</v>
      </c>
      <c r="V78" s="130" t="s">
        <v>125</v>
      </c>
      <c r="W78" s="131" t="b">
        <v>1</v>
      </c>
    </row>
    <row r="79" spans="14:23" x14ac:dyDescent="0.25">
      <c r="N79">
        <v>90220</v>
      </c>
      <c r="O79" t="s">
        <v>25</v>
      </c>
      <c r="S79" s="129" t="s">
        <v>11</v>
      </c>
      <c r="T79" s="130" t="s">
        <v>89</v>
      </c>
      <c r="U79" s="130" t="s">
        <v>187</v>
      </c>
      <c r="V79" s="130" t="s">
        <v>125</v>
      </c>
      <c r="W79" s="131" t="b">
        <v>1</v>
      </c>
    </row>
    <row r="80" spans="14:23" x14ac:dyDescent="0.25">
      <c r="N80">
        <v>90221</v>
      </c>
      <c r="O80" t="s">
        <v>25</v>
      </c>
      <c r="S80" s="129" t="s">
        <v>11</v>
      </c>
      <c r="T80" s="130" t="s">
        <v>189</v>
      </c>
      <c r="U80" s="130" t="s">
        <v>187</v>
      </c>
      <c r="V80" s="130" t="s">
        <v>125</v>
      </c>
      <c r="W80" s="131" t="b">
        <v>1</v>
      </c>
    </row>
    <row r="81" spans="14:23" x14ac:dyDescent="0.25">
      <c r="N81">
        <v>90222</v>
      </c>
      <c r="O81" t="s">
        <v>25</v>
      </c>
      <c r="S81" s="129" t="s">
        <v>11</v>
      </c>
      <c r="T81" s="130" t="s">
        <v>188</v>
      </c>
      <c r="U81" s="130" t="s">
        <v>187</v>
      </c>
      <c r="V81" s="130" t="s">
        <v>125</v>
      </c>
      <c r="W81" s="131" t="b">
        <v>1</v>
      </c>
    </row>
    <row r="82" spans="14:23" x14ac:dyDescent="0.25">
      <c r="N82">
        <v>90230</v>
      </c>
      <c r="O82" t="s">
        <v>25</v>
      </c>
      <c r="S82" s="129" t="s">
        <v>10</v>
      </c>
      <c r="T82" s="130" t="s">
        <v>45</v>
      </c>
      <c r="U82" s="130" t="s">
        <v>48</v>
      </c>
      <c r="V82" s="130" t="s">
        <v>48</v>
      </c>
      <c r="W82" s="131" t="b">
        <v>1</v>
      </c>
    </row>
    <row r="83" spans="14:23" x14ac:dyDescent="0.25">
      <c r="N83">
        <v>90232</v>
      </c>
      <c r="O83" t="s">
        <v>25</v>
      </c>
      <c r="S83" s="129" t="s">
        <v>10</v>
      </c>
      <c r="T83" s="130" t="s">
        <v>51</v>
      </c>
      <c r="U83" s="130" t="s">
        <v>48</v>
      </c>
      <c r="V83" s="130" t="s">
        <v>48</v>
      </c>
      <c r="W83" s="131" t="b">
        <v>1</v>
      </c>
    </row>
    <row r="84" spans="14:23" x14ac:dyDescent="0.25">
      <c r="N84">
        <v>90240</v>
      </c>
      <c r="O84" t="s">
        <v>25</v>
      </c>
      <c r="S84" s="129" t="s">
        <v>10</v>
      </c>
      <c r="T84" s="130" t="s">
        <v>36</v>
      </c>
      <c r="U84" s="130" t="s">
        <v>48</v>
      </c>
      <c r="V84" s="130" t="s">
        <v>48</v>
      </c>
      <c r="W84" s="131" t="b">
        <v>1</v>
      </c>
    </row>
    <row r="85" spans="14:23" x14ac:dyDescent="0.25">
      <c r="N85">
        <v>90241</v>
      </c>
      <c r="O85" t="s">
        <v>25</v>
      </c>
      <c r="S85" s="129" t="s">
        <v>10</v>
      </c>
      <c r="T85" s="130" t="s">
        <v>191</v>
      </c>
      <c r="U85" s="130" t="s">
        <v>48</v>
      </c>
      <c r="V85" s="130" t="s">
        <v>48</v>
      </c>
      <c r="W85" s="131" t="b">
        <v>1</v>
      </c>
    </row>
    <row r="86" spans="14:23" x14ac:dyDescent="0.25">
      <c r="N86">
        <v>90242</v>
      </c>
      <c r="O86" t="s">
        <v>25</v>
      </c>
      <c r="S86" s="129" t="s">
        <v>10</v>
      </c>
      <c r="T86" s="130" t="s">
        <v>19</v>
      </c>
      <c r="U86" s="130" t="s">
        <v>48</v>
      </c>
      <c r="V86" s="130" t="s">
        <v>48</v>
      </c>
      <c r="W86" s="131" t="b">
        <v>1</v>
      </c>
    </row>
    <row r="87" spans="14:23" x14ac:dyDescent="0.25">
      <c r="N87">
        <v>90245</v>
      </c>
      <c r="O87" t="s">
        <v>25</v>
      </c>
      <c r="S87" s="129" t="s">
        <v>10</v>
      </c>
      <c r="T87" s="130" t="s">
        <v>190</v>
      </c>
      <c r="U87" s="130" t="s">
        <v>48</v>
      </c>
      <c r="V87" s="130" t="s">
        <v>48</v>
      </c>
      <c r="W87" s="131" t="b">
        <v>1</v>
      </c>
    </row>
    <row r="88" spans="14:23" x14ac:dyDescent="0.25">
      <c r="N88">
        <v>90247</v>
      </c>
      <c r="O88" t="s">
        <v>25</v>
      </c>
      <c r="S88" s="129" t="s">
        <v>10</v>
      </c>
      <c r="T88" s="130" t="s">
        <v>88</v>
      </c>
      <c r="U88" s="130" t="s">
        <v>48</v>
      </c>
      <c r="V88" s="130" t="s">
        <v>48</v>
      </c>
      <c r="W88" s="131" t="b">
        <v>1</v>
      </c>
    </row>
    <row r="89" spans="14:23" x14ac:dyDescent="0.25">
      <c r="N89">
        <v>90248</v>
      </c>
      <c r="O89" t="s">
        <v>25</v>
      </c>
      <c r="S89" s="129" t="s">
        <v>10</v>
      </c>
      <c r="T89" s="130" t="s">
        <v>89</v>
      </c>
      <c r="U89" s="130" t="s">
        <v>48</v>
      </c>
      <c r="V89" s="130" t="s">
        <v>48</v>
      </c>
      <c r="W89" s="131" t="b">
        <v>1</v>
      </c>
    </row>
    <row r="90" spans="14:23" x14ac:dyDescent="0.25">
      <c r="N90">
        <v>90249</v>
      </c>
      <c r="O90" t="s">
        <v>25</v>
      </c>
      <c r="S90" s="129" t="s">
        <v>10</v>
      </c>
      <c r="T90" s="130" t="s">
        <v>189</v>
      </c>
      <c r="U90" s="130" t="s">
        <v>48</v>
      </c>
      <c r="V90" s="130" t="s">
        <v>48</v>
      </c>
      <c r="W90" s="131" t="b">
        <v>1</v>
      </c>
    </row>
    <row r="91" spans="14:23" x14ac:dyDescent="0.25">
      <c r="N91">
        <v>90250</v>
      </c>
      <c r="O91" t="s">
        <v>25</v>
      </c>
      <c r="S91" s="129" t="s">
        <v>10</v>
      </c>
      <c r="T91" s="130" t="s">
        <v>188</v>
      </c>
      <c r="U91" s="130" t="s">
        <v>48</v>
      </c>
      <c r="V91" s="130" t="s">
        <v>48</v>
      </c>
      <c r="W91" s="131" t="b">
        <v>1</v>
      </c>
    </row>
    <row r="92" spans="14:23" x14ac:dyDescent="0.25">
      <c r="N92">
        <v>90254</v>
      </c>
      <c r="O92" t="s">
        <v>25</v>
      </c>
      <c r="S92" s="129" t="s">
        <v>11</v>
      </c>
      <c r="T92" s="130" t="s">
        <v>45</v>
      </c>
      <c r="U92" s="130" t="s">
        <v>48</v>
      </c>
      <c r="V92" s="130" t="s">
        <v>59</v>
      </c>
      <c r="W92" s="131" t="b">
        <v>1</v>
      </c>
    </row>
    <row r="93" spans="14:23" x14ac:dyDescent="0.25">
      <c r="N93">
        <v>90255</v>
      </c>
      <c r="O93" t="s">
        <v>25</v>
      </c>
      <c r="S93" s="129" t="s">
        <v>11</v>
      </c>
      <c r="T93" s="130" t="s">
        <v>45</v>
      </c>
      <c r="U93" s="130" t="s">
        <v>48</v>
      </c>
      <c r="V93" s="130" t="s">
        <v>254</v>
      </c>
      <c r="W93" s="131"/>
    </row>
    <row r="94" spans="14:23" x14ac:dyDescent="0.25">
      <c r="N94">
        <v>90260</v>
      </c>
      <c r="O94" t="s">
        <v>25</v>
      </c>
      <c r="S94" s="129" t="s">
        <v>11</v>
      </c>
      <c r="T94" s="130" t="s">
        <v>45</v>
      </c>
      <c r="U94" s="130" t="s">
        <v>48</v>
      </c>
      <c r="V94" s="130" t="s">
        <v>156</v>
      </c>
      <c r="W94" s="131"/>
    </row>
    <row r="95" spans="14:23" x14ac:dyDescent="0.25">
      <c r="N95">
        <v>90261</v>
      </c>
      <c r="O95" t="s">
        <v>25</v>
      </c>
      <c r="S95" s="129" t="s">
        <v>11</v>
      </c>
      <c r="T95" s="130" t="s">
        <v>51</v>
      </c>
      <c r="U95" s="130" t="s">
        <v>48</v>
      </c>
      <c r="V95" s="130" t="s">
        <v>59</v>
      </c>
      <c r="W95" s="131" t="b">
        <v>1</v>
      </c>
    </row>
    <row r="96" spans="14:23" x14ac:dyDescent="0.25">
      <c r="N96">
        <v>90262</v>
      </c>
      <c r="O96" t="s">
        <v>25</v>
      </c>
      <c r="S96" s="129" t="s">
        <v>11</v>
      </c>
      <c r="T96" s="130" t="s">
        <v>51</v>
      </c>
      <c r="U96" s="130" t="s">
        <v>48</v>
      </c>
      <c r="V96" s="130" t="s">
        <v>254</v>
      </c>
      <c r="W96" s="131"/>
    </row>
    <row r="97" spans="14:23" x14ac:dyDescent="0.25">
      <c r="N97">
        <v>90263</v>
      </c>
      <c r="O97" t="s">
        <v>25</v>
      </c>
      <c r="S97" s="129" t="s">
        <v>11</v>
      </c>
      <c r="T97" s="130" t="s">
        <v>51</v>
      </c>
      <c r="U97" s="130" t="s">
        <v>48</v>
      </c>
      <c r="V97" s="130" t="s">
        <v>156</v>
      </c>
      <c r="W97" s="131"/>
    </row>
    <row r="98" spans="14:23" x14ac:dyDescent="0.25">
      <c r="N98">
        <v>90265</v>
      </c>
      <c r="O98" t="s">
        <v>25</v>
      </c>
      <c r="S98" s="129" t="s">
        <v>11</v>
      </c>
      <c r="T98" s="130" t="s">
        <v>36</v>
      </c>
      <c r="U98" s="130" t="s">
        <v>48</v>
      </c>
      <c r="V98" s="130" t="s">
        <v>59</v>
      </c>
      <c r="W98" s="131" t="b">
        <v>1</v>
      </c>
    </row>
    <row r="99" spans="14:23" x14ac:dyDescent="0.25">
      <c r="N99">
        <v>90266</v>
      </c>
      <c r="O99" t="s">
        <v>25</v>
      </c>
      <c r="S99" s="129" t="s">
        <v>11</v>
      </c>
      <c r="T99" s="130" t="s">
        <v>36</v>
      </c>
      <c r="U99" s="130" t="s">
        <v>48</v>
      </c>
      <c r="V99" s="130" t="s">
        <v>254</v>
      </c>
      <c r="W99" s="131"/>
    </row>
    <row r="100" spans="14:23" x14ac:dyDescent="0.25">
      <c r="N100">
        <v>90270</v>
      </c>
      <c r="O100" t="s">
        <v>25</v>
      </c>
      <c r="S100" s="129" t="s">
        <v>11</v>
      </c>
      <c r="T100" s="130" t="s">
        <v>36</v>
      </c>
      <c r="U100" s="130" t="s">
        <v>48</v>
      </c>
      <c r="V100" s="130" t="s">
        <v>156</v>
      </c>
      <c r="W100" s="131"/>
    </row>
    <row r="101" spans="14:23" x14ac:dyDescent="0.25">
      <c r="N101">
        <v>90272</v>
      </c>
      <c r="O101" t="s">
        <v>25</v>
      </c>
      <c r="S101" s="129" t="s">
        <v>11</v>
      </c>
      <c r="T101" s="130" t="s">
        <v>191</v>
      </c>
      <c r="U101" s="130" t="s">
        <v>48</v>
      </c>
      <c r="V101" s="130" t="s">
        <v>59</v>
      </c>
      <c r="W101" s="131" t="b">
        <v>1</v>
      </c>
    </row>
    <row r="102" spans="14:23" x14ac:dyDescent="0.25">
      <c r="N102">
        <v>90274</v>
      </c>
      <c r="O102" t="s">
        <v>25</v>
      </c>
      <c r="S102" s="129" t="s">
        <v>11</v>
      </c>
      <c r="T102" s="130" t="s">
        <v>191</v>
      </c>
      <c r="U102" s="130" t="s">
        <v>48</v>
      </c>
      <c r="V102" s="130" t="s">
        <v>254</v>
      </c>
      <c r="W102" s="131"/>
    </row>
    <row r="103" spans="14:23" x14ac:dyDescent="0.25">
      <c r="N103">
        <v>90275</v>
      </c>
      <c r="O103" t="s">
        <v>25</v>
      </c>
      <c r="S103" s="129" t="s">
        <v>11</v>
      </c>
      <c r="T103" s="130" t="s">
        <v>191</v>
      </c>
      <c r="U103" s="130" t="s">
        <v>48</v>
      </c>
      <c r="V103" s="130" t="s">
        <v>156</v>
      </c>
      <c r="W103" s="131"/>
    </row>
    <row r="104" spans="14:23" x14ac:dyDescent="0.25">
      <c r="N104">
        <v>90277</v>
      </c>
      <c r="O104" t="s">
        <v>25</v>
      </c>
      <c r="S104" s="129" t="s">
        <v>11</v>
      </c>
      <c r="T104" s="130" t="s">
        <v>19</v>
      </c>
      <c r="U104" s="130" t="s">
        <v>48</v>
      </c>
      <c r="V104" s="130" t="s">
        <v>59</v>
      </c>
      <c r="W104" s="131" t="b">
        <v>1</v>
      </c>
    </row>
    <row r="105" spans="14:23" x14ac:dyDescent="0.25">
      <c r="N105">
        <v>90278</v>
      </c>
      <c r="O105" t="s">
        <v>25</v>
      </c>
      <c r="S105" s="129" t="s">
        <v>11</v>
      </c>
      <c r="T105" s="130" t="s">
        <v>19</v>
      </c>
      <c r="U105" s="130" t="s">
        <v>48</v>
      </c>
      <c r="V105" s="130" t="s">
        <v>254</v>
      </c>
      <c r="W105" s="131"/>
    </row>
    <row r="106" spans="14:23" x14ac:dyDescent="0.25">
      <c r="N106">
        <v>90280</v>
      </c>
      <c r="O106" t="s">
        <v>25</v>
      </c>
      <c r="S106" s="129" t="s">
        <v>11</v>
      </c>
      <c r="T106" s="130" t="s">
        <v>19</v>
      </c>
      <c r="U106" s="130" t="s">
        <v>48</v>
      </c>
      <c r="V106" s="130" t="s">
        <v>156</v>
      </c>
      <c r="W106" s="131"/>
    </row>
    <row r="107" spans="14:23" x14ac:dyDescent="0.25">
      <c r="N107">
        <v>90290</v>
      </c>
      <c r="O107" t="s">
        <v>25</v>
      </c>
      <c r="S107" s="129" t="s">
        <v>11</v>
      </c>
      <c r="T107" s="130" t="s">
        <v>190</v>
      </c>
      <c r="U107" s="130" t="s">
        <v>48</v>
      </c>
      <c r="V107" s="130" t="s">
        <v>59</v>
      </c>
      <c r="W107" s="131" t="b">
        <v>1</v>
      </c>
    </row>
    <row r="108" spans="14:23" x14ac:dyDescent="0.25">
      <c r="N108">
        <v>90291</v>
      </c>
      <c r="O108" t="s">
        <v>25</v>
      </c>
      <c r="S108" s="129" t="s">
        <v>11</v>
      </c>
      <c r="T108" s="130" t="s">
        <v>190</v>
      </c>
      <c r="U108" s="130" t="s">
        <v>48</v>
      </c>
      <c r="V108" s="130" t="s">
        <v>254</v>
      </c>
      <c r="W108" s="131"/>
    </row>
    <row r="109" spans="14:23" x14ac:dyDescent="0.25">
      <c r="N109">
        <v>90292</v>
      </c>
      <c r="O109" t="s">
        <v>25</v>
      </c>
      <c r="S109" s="129" t="s">
        <v>11</v>
      </c>
      <c r="T109" s="130" t="s">
        <v>190</v>
      </c>
      <c r="U109" s="130" t="s">
        <v>48</v>
      </c>
      <c r="V109" s="130" t="s">
        <v>156</v>
      </c>
      <c r="W109" s="131"/>
    </row>
    <row r="110" spans="14:23" x14ac:dyDescent="0.25">
      <c r="N110">
        <v>90293</v>
      </c>
      <c r="O110" t="s">
        <v>25</v>
      </c>
      <c r="S110" s="129" t="s">
        <v>11</v>
      </c>
      <c r="T110" s="130" t="s">
        <v>88</v>
      </c>
      <c r="U110" s="130" t="s">
        <v>48</v>
      </c>
      <c r="V110" s="130" t="s">
        <v>59</v>
      </c>
      <c r="W110" s="131" t="b">
        <v>1</v>
      </c>
    </row>
    <row r="111" spans="14:23" x14ac:dyDescent="0.25">
      <c r="N111">
        <v>90301</v>
      </c>
      <c r="O111" t="s">
        <v>25</v>
      </c>
      <c r="S111" s="129" t="s">
        <v>11</v>
      </c>
      <c r="T111" s="130" t="s">
        <v>88</v>
      </c>
      <c r="U111" s="130" t="s">
        <v>48</v>
      </c>
      <c r="V111" s="130" t="s">
        <v>254</v>
      </c>
      <c r="W111" s="131"/>
    </row>
    <row r="112" spans="14:23" x14ac:dyDescent="0.25">
      <c r="N112">
        <v>90302</v>
      </c>
      <c r="O112" t="s">
        <v>25</v>
      </c>
      <c r="S112" s="129" t="s">
        <v>11</v>
      </c>
      <c r="T112" s="130" t="s">
        <v>88</v>
      </c>
      <c r="U112" s="130" t="s">
        <v>48</v>
      </c>
      <c r="V112" s="130" t="s">
        <v>156</v>
      </c>
      <c r="W112" s="131"/>
    </row>
    <row r="113" spans="14:23" x14ac:dyDescent="0.25">
      <c r="N113">
        <v>90303</v>
      </c>
      <c r="O113" t="s">
        <v>25</v>
      </c>
      <c r="S113" s="129" t="s">
        <v>11</v>
      </c>
      <c r="T113" s="130" t="s">
        <v>89</v>
      </c>
      <c r="U113" s="130" t="s">
        <v>48</v>
      </c>
      <c r="V113" s="130" t="s">
        <v>59</v>
      </c>
      <c r="W113" s="131" t="b">
        <v>1</v>
      </c>
    </row>
    <row r="114" spans="14:23" x14ac:dyDescent="0.25">
      <c r="N114">
        <v>90304</v>
      </c>
      <c r="O114" t="s">
        <v>25</v>
      </c>
      <c r="S114" s="129" t="s">
        <v>11</v>
      </c>
      <c r="T114" s="130" t="s">
        <v>89</v>
      </c>
      <c r="U114" s="130" t="s">
        <v>48</v>
      </c>
      <c r="V114" s="130" t="s">
        <v>254</v>
      </c>
      <c r="W114" s="131"/>
    </row>
    <row r="115" spans="14:23" x14ac:dyDescent="0.25">
      <c r="N115">
        <v>90305</v>
      </c>
      <c r="O115" t="s">
        <v>25</v>
      </c>
      <c r="S115" s="129" t="s">
        <v>11</v>
      </c>
      <c r="T115" s="130" t="s">
        <v>89</v>
      </c>
      <c r="U115" s="130" t="s">
        <v>48</v>
      </c>
      <c r="V115" s="130" t="s">
        <v>156</v>
      </c>
      <c r="W115" s="131"/>
    </row>
    <row r="116" spans="14:23" x14ac:dyDescent="0.25">
      <c r="N116">
        <v>90401</v>
      </c>
      <c r="O116" t="s">
        <v>25</v>
      </c>
      <c r="S116" s="129" t="s">
        <v>11</v>
      </c>
      <c r="T116" s="130" t="s">
        <v>189</v>
      </c>
      <c r="U116" s="130" t="s">
        <v>48</v>
      </c>
      <c r="V116" s="130" t="s">
        <v>59</v>
      </c>
      <c r="W116" s="131" t="b">
        <v>1</v>
      </c>
    </row>
    <row r="117" spans="14:23" x14ac:dyDescent="0.25">
      <c r="N117">
        <v>90402</v>
      </c>
      <c r="O117" t="s">
        <v>25</v>
      </c>
      <c r="S117" s="129" t="s">
        <v>11</v>
      </c>
      <c r="T117" s="130" t="s">
        <v>189</v>
      </c>
      <c r="U117" s="130" t="s">
        <v>48</v>
      </c>
      <c r="V117" s="130" t="s">
        <v>254</v>
      </c>
      <c r="W117" s="131"/>
    </row>
    <row r="118" spans="14:23" x14ac:dyDescent="0.25">
      <c r="N118">
        <v>90403</v>
      </c>
      <c r="O118" t="s">
        <v>25</v>
      </c>
      <c r="S118" s="129" t="s">
        <v>11</v>
      </c>
      <c r="T118" s="130" t="s">
        <v>189</v>
      </c>
      <c r="U118" s="130" t="s">
        <v>48</v>
      </c>
      <c r="V118" s="130" t="s">
        <v>156</v>
      </c>
      <c r="W118" s="131"/>
    </row>
    <row r="119" spans="14:23" x14ac:dyDescent="0.25">
      <c r="N119">
        <v>90404</v>
      </c>
      <c r="O119" t="s">
        <v>25</v>
      </c>
      <c r="S119" s="129" t="s">
        <v>11</v>
      </c>
      <c r="T119" s="130" t="s">
        <v>188</v>
      </c>
      <c r="U119" s="130" t="s">
        <v>48</v>
      </c>
      <c r="V119" s="130" t="s">
        <v>59</v>
      </c>
      <c r="W119" s="131" t="b">
        <v>1</v>
      </c>
    </row>
    <row r="120" spans="14:23" x14ac:dyDescent="0.25">
      <c r="N120">
        <v>90405</v>
      </c>
      <c r="O120" t="s">
        <v>25</v>
      </c>
      <c r="S120" s="129" t="s">
        <v>11</v>
      </c>
      <c r="T120" s="130" t="s">
        <v>188</v>
      </c>
      <c r="U120" s="130" t="s">
        <v>48</v>
      </c>
      <c r="V120" s="130" t="s">
        <v>254</v>
      </c>
      <c r="W120" s="131"/>
    </row>
    <row r="121" spans="14:23" x14ac:dyDescent="0.25">
      <c r="N121">
        <v>90501</v>
      </c>
      <c r="O121" t="s">
        <v>25</v>
      </c>
      <c r="S121" s="129" t="s">
        <v>11</v>
      </c>
      <c r="T121" s="130" t="s">
        <v>188</v>
      </c>
      <c r="U121" s="130" t="s">
        <v>48</v>
      </c>
      <c r="V121" s="130" t="s">
        <v>156</v>
      </c>
      <c r="W121" s="131"/>
    </row>
    <row r="122" spans="14:23" x14ac:dyDescent="0.25">
      <c r="N122">
        <v>90502</v>
      </c>
      <c r="O122" t="s">
        <v>25</v>
      </c>
      <c r="S122" s="129" t="s">
        <v>10</v>
      </c>
      <c r="T122" s="130" t="s">
        <v>45</v>
      </c>
      <c r="U122" s="130" t="s">
        <v>62</v>
      </c>
      <c r="V122" s="130" t="s">
        <v>49</v>
      </c>
      <c r="W122" s="131" t="b">
        <v>1</v>
      </c>
    </row>
    <row r="123" spans="14:23" x14ac:dyDescent="0.25">
      <c r="N123">
        <v>90503</v>
      </c>
      <c r="O123" t="s">
        <v>25</v>
      </c>
      <c r="S123" s="129" t="s">
        <v>10</v>
      </c>
      <c r="T123" s="130" t="s">
        <v>45</v>
      </c>
      <c r="U123" s="130" t="s">
        <v>62</v>
      </c>
      <c r="V123" s="130" t="s">
        <v>50</v>
      </c>
      <c r="W123" s="131" t="s">
        <v>85</v>
      </c>
    </row>
    <row r="124" spans="14:23" x14ac:dyDescent="0.25">
      <c r="N124">
        <v>90504</v>
      </c>
      <c r="O124" t="s">
        <v>25</v>
      </c>
      <c r="S124" s="132" t="s">
        <v>10</v>
      </c>
      <c r="T124" s="133" t="s">
        <v>45</v>
      </c>
      <c r="U124" s="133" t="s">
        <v>62</v>
      </c>
      <c r="V124" s="133" t="s">
        <v>156</v>
      </c>
      <c r="W124" s="134"/>
    </row>
    <row r="125" spans="14:23" x14ac:dyDescent="0.25">
      <c r="N125">
        <v>90505</v>
      </c>
      <c r="O125" t="s">
        <v>25</v>
      </c>
      <c r="S125" s="129" t="s">
        <v>10</v>
      </c>
      <c r="T125" s="130" t="s">
        <v>51</v>
      </c>
      <c r="U125" s="130" t="s">
        <v>62</v>
      </c>
      <c r="V125" s="130" t="s">
        <v>49</v>
      </c>
      <c r="W125" s="131" t="b">
        <v>1</v>
      </c>
    </row>
    <row r="126" spans="14:23" x14ac:dyDescent="0.25">
      <c r="N126">
        <v>90506</v>
      </c>
      <c r="O126" t="s">
        <v>25</v>
      </c>
      <c r="S126" s="129" t="s">
        <v>10</v>
      </c>
      <c r="T126" s="130" t="s">
        <v>51</v>
      </c>
      <c r="U126" s="130" t="s">
        <v>62</v>
      </c>
      <c r="V126" s="130" t="s">
        <v>50</v>
      </c>
      <c r="W126" s="131" t="s">
        <v>85</v>
      </c>
    </row>
    <row r="127" spans="14:23" x14ac:dyDescent="0.25">
      <c r="N127">
        <v>90510</v>
      </c>
      <c r="O127" t="s">
        <v>25</v>
      </c>
      <c r="S127" s="132" t="s">
        <v>10</v>
      </c>
      <c r="T127" s="133" t="s">
        <v>51</v>
      </c>
      <c r="U127" s="133" t="s">
        <v>62</v>
      </c>
      <c r="V127" s="133" t="s">
        <v>156</v>
      </c>
      <c r="W127" s="134"/>
    </row>
    <row r="128" spans="14:23" x14ac:dyDescent="0.25">
      <c r="N128">
        <v>90601</v>
      </c>
      <c r="O128" t="s">
        <v>25</v>
      </c>
      <c r="S128" s="129" t="s">
        <v>10</v>
      </c>
      <c r="T128" s="130" t="s">
        <v>36</v>
      </c>
      <c r="U128" s="130" t="s">
        <v>62</v>
      </c>
      <c r="V128" s="130" t="s">
        <v>49</v>
      </c>
      <c r="W128" s="131" t="b">
        <v>1</v>
      </c>
    </row>
    <row r="129" spans="14:23" x14ac:dyDescent="0.25">
      <c r="N129">
        <v>90602</v>
      </c>
      <c r="O129" t="s">
        <v>25</v>
      </c>
      <c r="S129" s="129" t="s">
        <v>10</v>
      </c>
      <c r="T129" s="130" t="s">
        <v>36</v>
      </c>
      <c r="U129" s="130" t="s">
        <v>62</v>
      </c>
      <c r="V129" s="130" t="s">
        <v>50</v>
      </c>
      <c r="W129" s="131" t="s">
        <v>85</v>
      </c>
    </row>
    <row r="130" spans="14:23" x14ac:dyDescent="0.25">
      <c r="N130">
        <v>90603</v>
      </c>
      <c r="O130" t="s">
        <v>25</v>
      </c>
      <c r="S130" s="132" t="s">
        <v>10</v>
      </c>
      <c r="T130" s="133" t="s">
        <v>36</v>
      </c>
      <c r="U130" s="133" t="s">
        <v>62</v>
      </c>
      <c r="V130" s="133" t="s">
        <v>156</v>
      </c>
      <c r="W130" s="134"/>
    </row>
    <row r="131" spans="14:23" x14ac:dyDescent="0.25">
      <c r="N131">
        <v>90604</v>
      </c>
      <c r="O131" t="s">
        <v>25</v>
      </c>
      <c r="S131" s="129" t="s">
        <v>10</v>
      </c>
      <c r="T131" s="130" t="s">
        <v>191</v>
      </c>
      <c r="U131" s="130" t="s">
        <v>62</v>
      </c>
      <c r="V131" s="130" t="s">
        <v>49</v>
      </c>
      <c r="W131" s="131" t="b">
        <v>1</v>
      </c>
    </row>
    <row r="132" spans="14:23" x14ac:dyDescent="0.25">
      <c r="N132">
        <v>90605</v>
      </c>
      <c r="O132" t="s">
        <v>25</v>
      </c>
      <c r="S132" s="129" t="s">
        <v>10</v>
      </c>
      <c r="T132" s="130" t="s">
        <v>191</v>
      </c>
      <c r="U132" s="130" t="s">
        <v>62</v>
      </c>
      <c r="V132" s="130" t="s">
        <v>50</v>
      </c>
      <c r="W132" s="131" t="s">
        <v>85</v>
      </c>
    </row>
    <row r="133" spans="14:23" x14ac:dyDescent="0.25">
      <c r="N133">
        <v>90606</v>
      </c>
      <c r="O133" t="s">
        <v>25</v>
      </c>
      <c r="S133" s="132" t="s">
        <v>10</v>
      </c>
      <c r="T133" s="133" t="s">
        <v>191</v>
      </c>
      <c r="U133" s="133" t="s">
        <v>62</v>
      </c>
      <c r="V133" s="133" t="s">
        <v>156</v>
      </c>
      <c r="W133" s="134"/>
    </row>
    <row r="134" spans="14:23" x14ac:dyDescent="0.25">
      <c r="N134">
        <v>90620</v>
      </c>
      <c r="O134" t="s">
        <v>25</v>
      </c>
      <c r="S134" s="129" t="s">
        <v>10</v>
      </c>
      <c r="T134" s="130" t="s">
        <v>19</v>
      </c>
      <c r="U134" s="130" t="s">
        <v>62</v>
      </c>
      <c r="V134" s="130" t="s">
        <v>49</v>
      </c>
      <c r="W134" s="131" t="b">
        <v>1</v>
      </c>
    </row>
    <row r="135" spans="14:23" x14ac:dyDescent="0.25">
      <c r="N135">
        <v>90621</v>
      </c>
      <c r="O135" t="s">
        <v>25</v>
      </c>
      <c r="S135" s="129" t="s">
        <v>10</v>
      </c>
      <c r="T135" s="130" t="s">
        <v>19</v>
      </c>
      <c r="U135" s="130" t="s">
        <v>62</v>
      </c>
      <c r="V135" s="130" t="s">
        <v>50</v>
      </c>
      <c r="W135" s="131" t="s">
        <v>85</v>
      </c>
    </row>
    <row r="136" spans="14:23" x14ac:dyDescent="0.25">
      <c r="N136">
        <v>90623</v>
      </c>
      <c r="O136" t="s">
        <v>25</v>
      </c>
      <c r="S136" s="132" t="s">
        <v>10</v>
      </c>
      <c r="T136" s="133" t="s">
        <v>19</v>
      </c>
      <c r="U136" s="133" t="s">
        <v>62</v>
      </c>
      <c r="V136" s="133" t="s">
        <v>156</v>
      </c>
      <c r="W136" s="134"/>
    </row>
    <row r="137" spans="14:23" x14ac:dyDescent="0.25">
      <c r="N137">
        <v>90630</v>
      </c>
      <c r="O137" t="s">
        <v>25</v>
      </c>
      <c r="S137" s="129" t="s">
        <v>10</v>
      </c>
      <c r="T137" s="130" t="s">
        <v>190</v>
      </c>
      <c r="U137" s="130" t="s">
        <v>62</v>
      </c>
      <c r="V137" s="130" t="s">
        <v>49</v>
      </c>
      <c r="W137" s="131" t="b">
        <v>1</v>
      </c>
    </row>
    <row r="138" spans="14:23" x14ac:dyDescent="0.25">
      <c r="N138">
        <v>90631</v>
      </c>
      <c r="O138" t="s">
        <v>25</v>
      </c>
      <c r="S138" s="129" t="s">
        <v>10</v>
      </c>
      <c r="T138" s="130" t="s">
        <v>190</v>
      </c>
      <c r="U138" s="130" t="s">
        <v>62</v>
      </c>
      <c r="V138" s="130" t="s">
        <v>50</v>
      </c>
      <c r="W138" s="131" t="s">
        <v>85</v>
      </c>
    </row>
    <row r="139" spans="14:23" x14ac:dyDescent="0.25">
      <c r="N139">
        <v>90638</v>
      </c>
      <c r="O139" t="s">
        <v>25</v>
      </c>
      <c r="S139" s="132" t="s">
        <v>10</v>
      </c>
      <c r="T139" s="133" t="s">
        <v>190</v>
      </c>
      <c r="U139" s="133" t="s">
        <v>62</v>
      </c>
      <c r="V139" s="133" t="s">
        <v>156</v>
      </c>
      <c r="W139" s="134"/>
    </row>
    <row r="140" spans="14:23" x14ac:dyDescent="0.25">
      <c r="N140">
        <v>90640</v>
      </c>
      <c r="O140" t="s">
        <v>25</v>
      </c>
      <c r="S140" s="129" t="s">
        <v>10</v>
      </c>
      <c r="T140" s="130" t="s">
        <v>88</v>
      </c>
      <c r="U140" s="130" t="s">
        <v>62</v>
      </c>
      <c r="V140" s="130" t="s">
        <v>49</v>
      </c>
      <c r="W140" s="131" t="b">
        <v>1</v>
      </c>
    </row>
    <row r="141" spans="14:23" x14ac:dyDescent="0.25">
      <c r="N141">
        <v>90650</v>
      </c>
      <c r="O141" t="s">
        <v>25</v>
      </c>
      <c r="S141" s="129" t="s">
        <v>10</v>
      </c>
      <c r="T141" s="130" t="s">
        <v>88</v>
      </c>
      <c r="U141" s="130" t="s">
        <v>62</v>
      </c>
      <c r="V141" s="130" t="s">
        <v>50</v>
      </c>
      <c r="W141" s="131" t="s">
        <v>85</v>
      </c>
    </row>
    <row r="142" spans="14:23" x14ac:dyDescent="0.25">
      <c r="N142">
        <v>90660</v>
      </c>
      <c r="O142" t="s">
        <v>25</v>
      </c>
      <c r="S142" s="132" t="s">
        <v>10</v>
      </c>
      <c r="T142" s="133" t="s">
        <v>88</v>
      </c>
      <c r="U142" s="133" t="s">
        <v>62</v>
      </c>
      <c r="V142" s="133" t="s">
        <v>156</v>
      </c>
      <c r="W142" s="134"/>
    </row>
    <row r="143" spans="14:23" x14ac:dyDescent="0.25">
      <c r="N143">
        <v>90670</v>
      </c>
      <c r="O143" t="s">
        <v>25</v>
      </c>
      <c r="S143" s="129" t="s">
        <v>10</v>
      </c>
      <c r="T143" s="130" t="s">
        <v>89</v>
      </c>
      <c r="U143" s="130" t="s">
        <v>62</v>
      </c>
      <c r="V143" s="130" t="s">
        <v>49</v>
      </c>
      <c r="W143" s="131" t="b">
        <v>1</v>
      </c>
    </row>
    <row r="144" spans="14:23" x14ac:dyDescent="0.25">
      <c r="N144">
        <v>90680</v>
      </c>
      <c r="O144" t="s">
        <v>25</v>
      </c>
      <c r="S144" s="129" t="s">
        <v>10</v>
      </c>
      <c r="T144" s="130" t="s">
        <v>89</v>
      </c>
      <c r="U144" s="130" t="s">
        <v>62</v>
      </c>
      <c r="V144" s="130" t="s">
        <v>50</v>
      </c>
      <c r="W144" s="131" t="s">
        <v>85</v>
      </c>
    </row>
    <row r="145" spans="14:23" x14ac:dyDescent="0.25">
      <c r="N145">
        <v>90701</v>
      </c>
      <c r="O145" t="s">
        <v>25</v>
      </c>
      <c r="S145" s="132" t="s">
        <v>10</v>
      </c>
      <c r="T145" s="133" t="s">
        <v>89</v>
      </c>
      <c r="U145" s="133" t="s">
        <v>62</v>
      </c>
      <c r="V145" s="133" t="s">
        <v>156</v>
      </c>
      <c r="W145" s="134"/>
    </row>
    <row r="146" spans="14:23" x14ac:dyDescent="0.25">
      <c r="N146">
        <v>90703</v>
      </c>
      <c r="O146" t="s">
        <v>25</v>
      </c>
      <c r="S146" s="129" t="s">
        <v>10</v>
      </c>
      <c r="T146" s="130" t="s">
        <v>189</v>
      </c>
      <c r="U146" s="130" t="s">
        <v>62</v>
      </c>
      <c r="V146" s="130" t="s">
        <v>49</v>
      </c>
      <c r="W146" s="131" t="b">
        <v>1</v>
      </c>
    </row>
    <row r="147" spans="14:23" x14ac:dyDescent="0.25">
      <c r="N147">
        <v>90704</v>
      </c>
      <c r="O147" t="s">
        <v>25</v>
      </c>
      <c r="S147" s="135" t="s">
        <v>10</v>
      </c>
      <c r="T147" s="135" t="s">
        <v>189</v>
      </c>
      <c r="U147" s="135" t="s">
        <v>62</v>
      </c>
      <c r="V147" s="135" t="s">
        <v>50</v>
      </c>
      <c r="W147" s="135" t="s">
        <v>85</v>
      </c>
    </row>
    <row r="148" spans="14:23" x14ac:dyDescent="0.25">
      <c r="N148">
        <v>90706</v>
      </c>
      <c r="O148" t="s">
        <v>25</v>
      </c>
      <c r="S148" s="38" t="s">
        <v>10</v>
      </c>
      <c r="T148" s="38" t="s">
        <v>189</v>
      </c>
      <c r="U148" s="38" t="s">
        <v>62</v>
      </c>
      <c r="V148" s="38" t="s">
        <v>156</v>
      </c>
      <c r="W148" s="38"/>
    </row>
    <row r="149" spans="14:23" x14ac:dyDescent="0.25">
      <c r="N149">
        <v>90710</v>
      </c>
      <c r="O149" t="s">
        <v>25</v>
      </c>
      <c r="S149" s="135" t="s">
        <v>10</v>
      </c>
      <c r="T149" s="135" t="s">
        <v>188</v>
      </c>
      <c r="U149" s="135" t="s">
        <v>62</v>
      </c>
      <c r="V149" s="135" t="s">
        <v>49</v>
      </c>
      <c r="W149" s="135" t="b">
        <v>1</v>
      </c>
    </row>
    <row r="150" spans="14:23" x14ac:dyDescent="0.25">
      <c r="N150">
        <v>90712</v>
      </c>
      <c r="O150" t="s">
        <v>25</v>
      </c>
      <c r="S150" s="135" t="s">
        <v>10</v>
      </c>
      <c r="T150" s="135" t="s">
        <v>188</v>
      </c>
      <c r="U150" s="135" t="s">
        <v>62</v>
      </c>
      <c r="V150" s="135" t="s">
        <v>50</v>
      </c>
      <c r="W150" s="135" t="s">
        <v>85</v>
      </c>
    </row>
    <row r="151" spans="14:23" x14ac:dyDescent="0.25">
      <c r="N151">
        <v>90713</v>
      </c>
      <c r="O151" t="s">
        <v>25</v>
      </c>
      <c r="S151" s="38" t="s">
        <v>10</v>
      </c>
      <c r="T151" s="38" t="s">
        <v>188</v>
      </c>
      <c r="U151" s="38" t="s">
        <v>62</v>
      </c>
      <c r="V151" s="38" t="s">
        <v>156</v>
      </c>
      <c r="W151" s="38"/>
    </row>
    <row r="152" spans="14:23" x14ac:dyDescent="0.25">
      <c r="N152">
        <v>90715</v>
      </c>
      <c r="O152" t="s">
        <v>25</v>
      </c>
      <c r="S152" s="135" t="s">
        <v>11</v>
      </c>
      <c r="T152" s="135" t="s">
        <v>45</v>
      </c>
      <c r="U152" s="135" t="s">
        <v>62</v>
      </c>
      <c r="V152" s="135" t="s">
        <v>59</v>
      </c>
      <c r="W152" s="135" t="b">
        <v>1</v>
      </c>
    </row>
    <row r="153" spans="14:23" x14ac:dyDescent="0.25">
      <c r="N153">
        <v>90716</v>
      </c>
      <c r="O153" t="s">
        <v>25</v>
      </c>
      <c r="S153" s="135" t="s">
        <v>11</v>
      </c>
      <c r="T153" s="135" t="s">
        <v>45</v>
      </c>
      <c r="U153" s="135" t="s">
        <v>62</v>
      </c>
      <c r="V153" s="135" t="s">
        <v>255</v>
      </c>
      <c r="W153" s="135"/>
    </row>
    <row r="154" spans="14:23" x14ac:dyDescent="0.25">
      <c r="N154">
        <v>90717</v>
      </c>
      <c r="O154" t="s">
        <v>25</v>
      </c>
      <c r="S154" s="135" t="s">
        <v>11</v>
      </c>
      <c r="T154" s="135" t="s">
        <v>45</v>
      </c>
      <c r="U154" s="135" t="s">
        <v>62</v>
      </c>
      <c r="V154" s="38" t="s">
        <v>156</v>
      </c>
      <c r="W154" s="135"/>
    </row>
    <row r="155" spans="14:23" x14ac:dyDescent="0.25">
      <c r="N155">
        <v>90720</v>
      </c>
      <c r="O155" t="s">
        <v>25</v>
      </c>
      <c r="S155" s="135" t="s">
        <v>11</v>
      </c>
      <c r="T155" s="135" t="s">
        <v>51</v>
      </c>
      <c r="U155" s="135" t="s">
        <v>62</v>
      </c>
      <c r="V155" s="135" t="s">
        <v>59</v>
      </c>
      <c r="W155" s="135" t="b">
        <v>1</v>
      </c>
    </row>
    <row r="156" spans="14:23" x14ac:dyDescent="0.25">
      <c r="N156">
        <v>90723</v>
      </c>
      <c r="O156" t="s">
        <v>25</v>
      </c>
      <c r="S156" s="135" t="s">
        <v>11</v>
      </c>
      <c r="T156" s="135" t="s">
        <v>51</v>
      </c>
      <c r="U156" s="135" t="s">
        <v>62</v>
      </c>
      <c r="V156" s="135" t="s">
        <v>255</v>
      </c>
      <c r="W156" s="135"/>
    </row>
    <row r="157" spans="14:23" x14ac:dyDescent="0.25">
      <c r="N157">
        <v>90731</v>
      </c>
      <c r="O157" t="s">
        <v>25</v>
      </c>
      <c r="S157" s="135" t="s">
        <v>11</v>
      </c>
      <c r="T157" s="135" t="s">
        <v>51</v>
      </c>
      <c r="U157" s="135" t="s">
        <v>62</v>
      </c>
      <c r="V157" s="38" t="s">
        <v>156</v>
      </c>
      <c r="W157" s="135"/>
    </row>
    <row r="158" spans="14:23" x14ac:dyDescent="0.25">
      <c r="N158">
        <v>90732</v>
      </c>
      <c r="O158" t="s">
        <v>25</v>
      </c>
      <c r="S158" s="135" t="s">
        <v>11</v>
      </c>
      <c r="T158" s="135" t="s">
        <v>36</v>
      </c>
      <c r="U158" s="135" t="s">
        <v>62</v>
      </c>
      <c r="V158" s="135" t="s">
        <v>59</v>
      </c>
      <c r="W158" s="135" t="b">
        <v>1</v>
      </c>
    </row>
    <row r="159" spans="14:23" x14ac:dyDescent="0.25">
      <c r="N159">
        <v>90740</v>
      </c>
      <c r="O159" t="s">
        <v>25</v>
      </c>
      <c r="S159" s="135" t="s">
        <v>11</v>
      </c>
      <c r="T159" s="135" t="s">
        <v>36</v>
      </c>
      <c r="U159" s="135" t="s">
        <v>62</v>
      </c>
      <c r="V159" s="135" t="s">
        <v>255</v>
      </c>
      <c r="W159" s="135"/>
    </row>
    <row r="160" spans="14:23" x14ac:dyDescent="0.25">
      <c r="N160">
        <v>90742</v>
      </c>
      <c r="O160" t="s">
        <v>25</v>
      </c>
      <c r="S160" s="135" t="s">
        <v>11</v>
      </c>
      <c r="T160" s="135" t="s">
        <v>36</v>
      </c>
      <c r="U160" s="135" t="s">
        <v>62</v>
      </c>
      <c r="V160" s="38" t="s">
        <v>156</v>
      </c>
      <c r="W160" s="135"/>
    </row>
    <row r="161" spans="14:23" x14ac:dyDescent="0.25">
      <c r="N161">
        <v>90743</v>
      </c>
      <c r="O161" t="s">
        <v>25</v>
      </c>
      <c r="S161" s="135" t="s">
        <v>11</v>
      </c>
      <c r="T161" s="135" t="s">
        <v>191</v>
      </c>
      <c r="U161" s="135" t="s">
        <v>62</v>
      </c>
      <c r="V161" s="135" t="s">
        <v>59</v>
      </c>
      <c r="W161" s="135" t="b">
        <v>1</v>
      </c>
    </row>
    <row r="162" spans="14:23" x14ac:dyDescent="0.25">
      <c r="N162">
        <v>90744</v>
      </c>
      <c r="O162" t="s">
        <v>25</v>
      </c>
      <c r="S162" s="135" t="s">
        <v>11</v>
      </c>
      <c r="T162" s="135" t="s">
        <v>191</v>
      </c>
      <c r="U162" s="135" t="s">
        <v>62</v>
      </c>
      <c r="V162" s="135" t="s">
        <v>255</v>
      </c>
      <c r="W162" s="135"/>
    </row>
    <row r="163" spans="14:23" x14ac:dyDescent="0.25">
      <c r="N163">
        <v>90745</v>
      </c>
      <c r="O163" t="s">
        <v>25</v>
      </c>
      <c r="S163" s="135" t="s">
        <v>11</v>
      </c>
      <c r="T163" s="135" t="s">
        <v>191</v>
      </c>
      <c r="U163" s="135" t="s">
        <v>62</v>
      </c>
      <c r="V163" s="38" t="s">
        <v>156</v>
      </c>
      <c r="W163" s="135"/>
    </row>
    <row r="164" spans="14:23" x14ac:dyDescent="0.25">
      <c r="N164">
        <v>90746</v>
      </c>
      <c r="O164" t="s">
        <v>25</v>
      </c>
      <c r="S164" s="135" t="s">
        <v>11</v>
      </c>
      <c r="T164" s="135" t="s">
        <v>19</v>
      </c>
      <c r="U164" s="135" t="s">
        <v>62</v>
      </c>
      <c r="V164" s="135" t="s">
        <v>59</v>
      </c>
      <c r="W164" s="135" t="b">
        <v>1</v>
      </c>
    </row>
    <row r="165" spans="14:23" x14ac:dyDescent="0.25">
      <c r="N165">
        <v>90747</v>
      </c>
      <c r="O165" t="s">
        <v>25</v>
      </c>
      <c r="S165" s="135" t="s">
        <v>11</v>
      </c>
      <c r="T165" s="135" t="s">
        <v>19</v>
      </c>
      <c r="U165" s="135" t="s">
        <v>62</v>
      </c>
      <c r="V165" s="135" t="s">
        <v>255</v>
      </c>
      <c r="W165" s="135"/>
    </row>
    <row r="166" spans="14:23" x14ac:dyDescent="0.25">
      <c r="N166">
        <v>90755</v>
      </c>
      <c r="O166" t="s">
        <v>25</v>
      </c>
      <c r="S166" s="135" t="s">
        <v>11</v>
      </c>
      <c r="T166" s="135" t="s">
        <v>19</v>
      </c>
      <c r="U166" s="135" t="s">
        <v>62</v>
      </c>
      <c r="V166" s="38" t="s">
        <v>156</v>
      </c>
      <c r="W166" s="135"/>
    </row>
    <row r="167" spans="14:23" x14ac:dyDescent="0.25">
      <c r="N167">
        <v>90802</v>
      </c>
      <c r="O167" t="s">
        <v>25</v>
      </c>
      <c r="S167" s="135" t="s">
        <v>11</v>
      </c>
      <c r="T167" s="135" t="s">
        <v>190</v>
      </c>
      <c r="U167" s="135" t="s">
        <v>62</v>
      </c>
      <c r="V167" s="135" t="s">
        <v>59</v>
      </c>
      <c r="W167" s="135" t="b">
        <v>1</v>
      </c>
    </row>
    <row r="168" spans="14:23" x14ac:dyDescent="0.25">
      <c r="N168">
        <v>90803</v>
      </c>
      <c r="O168" t="s">
        <v>25</v>
      </c>
      <c r="S168" s="135" t="s">
        <v>11</v>
      </c>
      <c r="T168" s="135" t="s">
        <v>190</v>
      </c>
      <c r="U168" s="135" t="s">
        <v>62</v>
      </c>
      <c r="V168" s="135" t="s">
        <v>255</v>
      </c>
      <c r="W168" s="135"/>
    </row>
    <row r="169" spans="14:23" x14ac:dyDescent="0.25">
      <c r="N169">
        <v>90804</v>
      </c>
      <c r="O169" t="s">
        <v>25</v>
      </c>
      <c r="S169" s="135" t="s">
        <v>11</v>
      </c>
      <c r="T169" s="135" t="s">
        <v>190</v>
      </c>
      <c r="U169" s="135" t="s">
        <v>62</v>
      </c>
      <c r="V169" s="38" t="s">
        <v>156</v>
      </c>
      <c r="W169" s="135"/>
    </row>
    <row r="170" spans="14:23" x14ac:dyDescent="0.25">
      <c r="N170">
        <v>90805</v>
      </c>
      <c r="O170" t="s">
        <v>25</v>
      </c>
      <c r="S170" s="135" t="s">
        <v>11</v>
      </c>
      <c r="T170" s="135" t="s">
        <v>88</v>
      </c>
      <c r="U170" s="135" t="s">
        <v>62</v>
      </c>
      <c r="V170" s="135" t="s">
        <v>59</v>
      </c>
      <c r="W170" s="135" t="b">
        <v>1</v>
      </c>
    </row>
    <row r="171" spans="14:23" x14ac:dyDescent="0.25">
      <c r="N171">
        <v>90806</v>
      </c>
      <c r="O171" t="s">
        <v>25</v>
      </c>
      <c r="S171" s="135" t="s">
        <v>11</v>
      </c>
      <c r="T171" s="135" t="s">
        <v>88</v>
      </c>
      <c r="U171" s="135" t="s">
        <v>62</v>
      </c>
      <c r="V171" s="135" t="s">
        <v>255</v>
      </c>
      <c r="W171" s="135"/>
    </row>
    <row r="172" spans="14:23" x14ac:dyDescent="0.25">
      <c r="N172">
        <v>90807</v>
      </c>
      <c r="O172" t="s">
        <v>25</v>
      </c>
      <c r="S172" s="135" t="s">
        <v>11</v>
      </c>
      <c r="T172" s="135" t="s">
        <v>88</v>
      </c>
      <c r="U172" s="135" t="s">
        <v>62</v>
      </c>
      <c r="V172" s="38" t="s">
        <v>156</v>
      </c>
      <c r="W172" s="135"/>
    </row>
    <row r="173" spans="14:23" x14ac:dyDescent="0.25">
      <c r="N173">
        <v>90808</v>
      </c>
      <c r="O173" t="s">
        <v>25</v>
      </c>
      <c r="S173" s="135" t="s">
        <v>11</v>
      </c>
      <c r="T173" s="135" t="s">
        <v>89</v>
      </c>
      <c r="U173" s="135" t="s">
        <v>62</v>
      </c>
      <c r="V173" s="135" t="s">
        <v>59</v>
      </c>
      <c r="W173" s="135" t="b">
        <v>1</v>
      </c>
    </row>
    <row r="174" spans="14:23" x14ac:dyDescent="0.25">
      <c r="N174">
        <v>90810</v>
      </c>
      <c r="O174" t="s">
        <v>25</v>
      </c>
      <c r="S174" s="135" t="s">
        <v>11</v>
      </c>
      <c r="T174" s="135" t="s">
        <v>89</v>
      </c>
      <c r="U174" s="135" t="s">
        <v>62</v>
      </c>
      <c r="V174" s="135" t="s">
        <v>255</v>
      </c>
      <c r="W174" s="135"/>
    </row>
    <row r="175" spans="14:23" x14ac:dyDescent="0.25">
      <c r="N175">
        <v>90813</v>
      </c>
      <c r="O175" t="s">
        <v>25</v>
      </c>
      <c r="S175" s="135" t="s">
        <v>11</v>
      </c>
      <c r="T175" s="135" t="s">
        <v>89</v>
      </c>
      <c r="U175" s="135" t="s">
        <v>62</v>
      </c>
      <c r="V175" s="38" t="s">
        <v>156</v>
      </c>
      <c r="W175" s="135"/>
    </row>
    <row r="176" spans="14:23" x14ac:dyDescent="0.25">
      <c r="N176">
        <v>90814</v>
      </c>
      <c r="O176" t="s">
        <v>25</v>
      </c>
      <c r="S176" s="135" t="s">
        <v>11</v>
      </c>
      <c r="T176" s="135" t="s">
        <v>189</v>
      </c>
      <c r="U176" s="135" t="s">
        <v>62</v>
      </c>
      <c r="V176" s="135" t="s">
        <v>59</v>
      </c>
      <c r="W176" s="135" t="b">
        <v>1</v>
      </c>
    </row>
    <row r="177" spans="14:23" x14ac:dyDescent="0.25">
      <c r="N177">
        <v>90815</v>
      </c>
      <c r="O177" t="s">
        <v>25</v>
      </c>
      <c r="S177" s="135" t="s">
        <v>11</v>
      </c>
      <c r="T177" s="135" t="s">
        <v>189</v>
      </c>
      <c r="U177" s="135" t="s">
        <v>62</v>
      </c>
      <c r="V177" s="135" t="s">
        <v>255</v>
      </c>
      <c r="W177" s="135"/>
    </row>
    <row r="178" spans="14:23" x14ac:dyDescent="0.25">
      <c r="N178">
        <v>90822</v>
      </c>
      <c r="O178" t="s">
        <v>25</v>
      </c>
      <c r="S178" s="135" t="s">
        <v>11</v>
      </c>
      <c r="T178" s="135" t="s">
        <v>189</v>
      </c>
      <c r="U178" s="135" t="s">
        <v>62</v>
      </c>
      <c r="V178" s="38" t="s">
        <v>156</v>
      </c>
      <c r="W178" s="135"/>
    </row>
    <row r="179" spans="14:23" x14ac:dyDescent="0.25">
      <c r="N179">
        <v>90831</v>
      </c>
      <c r="O179" t="s">
        <v>25</v>
      </c>
      <c r="S179" s="135" t="s">
        <v>11</v>
      </c>
      <c r="T179" s="135" t="s">
        <v>188</v>
      </c>
      <c r="U179" s="135" t="s">
        <v>62</v>
      </c>
      <c r="V179" s="135" t="s">
        <v>59</v>
      </c>
      <c r="W179" s="135" t="b">
        <v>1</v>
      </c>
    </row>
    <row r="180" spans="14:23" x14ac:dyDescent="0.25">
      <c r="N180">
        <v>90834</v>
      </c>
      <c r="O180" t="s">
        <v>25</v>
      </c>
      <c r="S180" s="135" t="s">
        <v>11</v>
      </c>
      <c r="T180" s="135" t="s">
        <v>188</v>
      </c>
      <c r="U180" s="135" t="s">
        <v>62</v>
      </c>
      <c r="V180" s="135" t="s">
        <v>255</v>
      </c>
      <c r="W180" s="135"/>
    </row>
    <row r="181" spans="14:23" x14ac:dyDescent="0.25">
      <c r="N181">
        <v>90840</v>
      </c>
      <c r="O181" t="s">
        <v>25</v>
      </c>
      <c r="S181" s="135" t="s">
        <v>11</v>
      </c>
      <c r="T181" s="135" t="s">
        <v>188</v>
      </c>
      <c r="U181" s="135" t="s">
        <v>62</v>
      </c>
      <c r="V181" s="38" t="s">
        <v>156</v>
      </c>
      <c r="W181" s="135"/>
    </row>
    <row r="182" spans="14:23" x14ac:dyDescent="0.25">
      <c r="N182">
        <v>90844</v>
      </c>
      <c r="O182" t="s">
        <v>25</v>
      </c>
    </row>
    <row r="183" spans="14:23" x14ac:dyDescent="0.25">
      <c r="N183">
        <v>91001</v>
      </c>
      <c r="O183" t="s">
        <v>25</v>
      </c>
    </row>
    <row r="184" spans="14:23" x14ac:dyDescent="0.25">
      <c r="N184">
        <v>91006</v>
      </c>
      <c r="O184" t="s">
        <v>25</v>
      </c>
    </row>
    <row r="185" spans="14:23" x14ac:dyDescent="0.25">
      <c r="N185">
        <v>91007</v>
      </c>
      <c r="O185" t="s">
        <v>25</v>
      </c>
    </row>
    <row r="186" spans="14:23" x14ac:dyDescent="0.25">
      <c r="N186">
        <v>91008</v>
      </c>
      <c r="O186" t="s">
        <v>25</v>
      </c>
    </row>
    <row r="187" spans="14:23" x14ac:dyDescent="0.25">
      <c r="N187">
        <v>91010</v>
      </c>
      <c r="O187" t="s">
        <v>25</v>
      </c>
    </row>
    <row r="188" spans="14:23" x14ac:dyDescent="0.25">
      <c r="N188">
        <v>91011</v>
      </c>
      <c r="O188" t="s">
        <v>25</v>
      </c>
    </row>
    <row r="189" spans="14:23" x14ac:dyDescent="0.25">
      <c r="N189">
        <v>91016</v>
      </c>
      <c r="O189" t="s">
        <v>25</v>
      </c>
    </row>
    <row r="190" spans="14:23" x14ac:dyDescent="0.25">
      <c r="N190">
        <v>91020</v>
      </c>
      <c r="O190" t="s">
        <v>25</v>
      </c>
    </row>
    <row r="191" spans="14:23" x14ac:dyDescent="0.25">
      <c r="N191">
        <v>91024</v>
      </c>
      <c r="O191" t="s">
        <v>25</v>
      </c>
    </row>
    <row r="192" spans="14:23" x14ac:dyDescent="0.25">
      <c r="N192">
        <v>91030</v>
      </c>
      <c r="O192" t="s">
        <v>25</v>
      </c>
    </row>
    <row r="193" spans="14:15" x14ac:dyDescent="0.25">
      <c r="N193">
        <v>91040</v>
      </c>
      <c r="O193" t="s">
        <v>25</v>
      </c>
    </row>
    <row r="194" spans="14:15" x14ac:dyDescent="0.25">
      <c r="N194">
        <v>91042</v>
      </c>
      <c r="O194" t="s">
        <v>25</v>
      </c>
    </row>
    <row r="195" spans="14:15" x14ac:dyDescent="0.25">
      <c r="N195">
        <v>91046</v>
      </c>
      <c r="O195" t="s">
        <v>25</v>
      </c>
    </row>
    <row r="196" spans="14:15" x14ac:dyDescent="0.25">
      <c r="N196">
        <v>91101</v>
      </c>
      <c r="O196" t="s">
        <v>25</v>
      </c>
    </row>
    <row r="197" spans="14:15" x14ac:dyDescent="0.25">
      <c r="N197">
        <v>91103</v>
      </c>
      <c r="O197" t="s">
        <v>25</v>
      </c>
    </row>
    <row r="198" spans="14:15" x14ac:dyDescent="0.25">
      <c r="N198">
        <v>91104</v>
      </c>
      <c r="O198" t="s">
        <v>25</v>
      </c>
    </row>
    <row r="199" spans="14:15" x14ac:dyDescent="0.25">
      <c r="N199">
        <v>91105</v>
      </c>
      <c r="O199" t="s">
        <v>25</v>
      </c>
    </row>
    <row r="200" spans="14:15" x14ac:dyDescent="0.25">
      <c r="N200">
        <v>91106</v>
      </c>
      <c r="O200" t="s">
        <v>25</v>
      </c>
    </row>
    <row r="201" spans="14:15" x14ac:dyDescent="0.25">
      <c r="N201">
        <v>91107</v>
      </c>
      <c r="O201" t="s">
        <v>25</v>
      </c>
    </row>
    <row r="202" spans="14:15" x14ac:dyDescent="0.25">
      <c r="N202">
        <v>91108</v>
      </c>
      <c r="O202" t="s">
        <v>25</v>
      </c>
    </row>
    <row r="203" spans="14:15" x14ac:dyDescent="0.25">
      <c r="N203">
        <v>91188</v>
      </c>
      <c r="O203" t="s">
        <v>25</v>
      </c>
    </row>
    <row r="204" spans="14:15" x14ac:dyDescent="0.25">
      <c r="N204">
        <v>91201</v>
      </c>
      <c r="O204" t="s">
        <v>25</v>
      </c>
    </row>
    <row r="205" spans="14:15" x14ac:dyDescent="0.25">
      <c r="N205">
        <v>91202</v>
      </c>
      <c r="O205" t="s">
        <v>25</v>
      </c>
    </row>
    <row r="206" spans="14:15" x14ac:dyDescent="0.25">
      <c r="N206">
        <v>91203</v>
      </c>
      <c r="O206" t="s">
        <v>25</v>
      </c>
    </row>
    <row r="207" spans="14:15" x14ac:dyDescent="0.25">
      <c r="N207">
        <v>91204</v>
      </c>
      <c r="O207" t="s">
        <v>25</v>
      </c>
    </row>
    <row r="208" spans="14:15" x14ac:dyDescent="0.25">
      <c r="N208">
        <v>91205</v>
      </c>
      <c r="O208" t="s">
        <v>25</v>
      </c>
    </row>
    <row r="209" spans="14:15" x14ac:dyDescent="0.25">
      <c r="N209">
        <v>91206</v>
      </c>
      <c r="O209" t="s">
        <v>25</v>
      </c>
    </row>
    <row r="210" spans="14:15" x14ac:dyDescent="0.25">
      <c r="N210">
        <v>91207</v>
      </c>
      <c r="O210" t="s">
        <v>25</v>
      </c>
    </row>
    <row r="211" spans="14:15" x14ac:dyDescent="0.25">
      <c r="N211">
        <v>91208</v>
      </c>
      <c r="O211" t="s">
        <v>25</v>
      </c>
    </row>
    <row r="212" spans="14:15" x14ac:dyDescent="0.25">
      <c r="N212">
        <v>91210</v>
      </c>
      <c r="O212" t="s">
        <v>25</v>
      </c>
    </row>
    <row r="213" spans="14:15" x14ac:dyDescent="0.25">
      <c r="N213">
        <v>91214</v>
      </c>
      <c r="O213" t="s">
        <v>25</v>
      </c>
    </row>
    <row r="214" spans="14:15" x14ac:dyDescent="0.25">
      <c r="N214">
        <v>91301</v>
      </c>
      <c r="O214" t="s">
        <v>25</v>
      </c>
    </row>
    <row r="215" spans="14:15" x14ac:dyDescent="0.25">
      <c r="N215">
        <v>91302</v>
      </c>
      <c r="O215" t="s">
        <v>25</v>
      </c>
    </row>
    <row r="216" spans="14:15" x14ac:dyDescent="0.25">
      <c r="N216">
        <v>91303</v>
      </c>
      <c r="O216" t="s">
        <v>25</v>
      </c>
    </row>
    <row r="217" spans="14:15" x14ac:dyDescent="0.25">
      <c r="N217">
        <v>91304</v>
      </c>
      <c r="O217" t="s">
        <v>25</v>
      </c>
    </row>
    <row r="218" spans="14:15" x14ac:dyDescent="0.25">
      <c r="N218">
        <v>91306</v>
      </c>
      <c r="O218" t="s">
        <v>25</v>
      </c>
    </row>
    <row r="219" spans="14:15" x14ac:dyDescent="0.25">
      <c r="N219">
        <v>91307</v>
      </c>
      <c r="O219" t="s">
        <v>25</v>
      </c>
    </row>
    <row r="220" spans="14:15" x14ac:dyDescent="0.25">
      <c r="N220">
        <v>91311</v>
      </c>
      <c r="O220" t="s">
        <v>25</v>
      </c>
    </row>
    <row r="221" spans="14:15" x14ac:dyDescent="0.25">
      <c r="N221">
        <v>91316</v>
      </c>
      <c r="O221" t="s">
        <v>25</v>
      </c>
    </row>
    <row r="222" spans="14:15" x14ac:dyDescent="0.25">
      <c r="N222">
        <v>91320</v>
      </c>
      <c r="O222" t="s">
        <v>25</v>
      </c>
    </row>
    <row r="223" spans="14:15" x14ac:dyDescent="0.25">
      <c r="N223">
        <v>91321</v>
      </c>
      <c r="O223" t="s">
        <v>25</v>
      </c>
    </row>
    <row r="224" spans="14:15" x14ac:dyDescent="0.25">
      <c r="N224">
        <v>91324</v>
      </c>
      <c r="O224" t="s">
        <v>25</v>
      </c>
    </row>
    <row r="225" spans="14:15" x14ac:dyDescent="0.25">
      <c r="N225">
        <v>91325</v>
      </c>
      <c r="O225" t="s">
        <v>25</v>
      </c>
    </row>
    <row r="226" spans="14:15" x14ac:dyDescent="0.25">
      <c r="N226">
        <v>91326</v>
      </c>
      <c r="O226" t="s">
        <v>25</v>
      </c>
    </row>
    <row r="227" spans="14:15" x14ac:dyDescent="0.25">
      <c r="N227">
        <v>91330</v>
      </c>
      <c r="O227" t="s">
        <v>25</v>
      </c>
    </row>
    <row r="228" spans="14:15" x14ac:dyDescent="0.25">
      <c r="N228">
        <v>91331</v>
      </c>
      <c r="O228" t="s">
        <v>25</v>
      </c>
    </row>
    <row r="229" spans="14:15" x14ac:dyDescent="0.25">
      <c r="N229">
        <v>91335</v>
      </c>
      <c r="O229" t="s">
        <v>25</v>
      </c>
    </row>
    <row r="230" spans="14:15" x14ac:dyDescent="0.25">
      <c r="N230">
        <v>91340</v>
      </c>
      <c r="O230" t="s">
        <v>25</v>
      </c>
    </row>
    <row r="231" spans="14:15" x14ac:dyDescent="0.25">
      <c r="N231">
        <v>91342</v>
      </c>
      <c r="O231" t="s">
        <v>25</v>
      </c>
    </row>
    <row r="232" spans="14:15" x14ac:dyDescent="0.25">
      <c r="N232">
        <v>91343</v>
      </c>
      <c r="O232" t="s">
        <v>25</v>
      </c>
    </row>
    <row r="233" spans="14:15" x14ac:dyDescent="0.25">
      <c r="N233">
        <v>91344</v>
      </c>
      <c r="O233" t="s">
        <v>25</v>
      </c>
    </row>
    <row r="234" spans="14:15" x14ac:dyDescent="0.25">
      <c r="N234">
        <v>91345</v>
      </c>
      <c r="O234" t="s">
        <v>25</v>
      </c>
    </row>
    <row r="235" spans="14:15" x14ac:dyDescent="0.25">
      <c r="N235">
        <v>91350</v>
      </c>
      <c r="O235" t="s">
        <v>25</v>
      </c>
    </row>
    <row r="236" spans="14:15" x14ac:dyDescent="0.25">
      <c r="N236">
        <v>91351</v>
      </c>
      <c r="O236" t="s">
        <v>25</v>
      </c>
    </row>
    <row r="237" spans="14:15" x14ac:dyDescent="0.25">
      <c r="N237">
        <v>91352</v>
      </c>
      <c r="O237" t="s">
        <v>25</v>
      </c>
    </row>
    <row r="238" spans="14:15" x14ac:dyDescent="0.25">
      <c r="N238">
        <v>91354</v>
      </c>
      <c r="O238" t="s">
        <v>25</v>
      </c>
    </row>
    <row r="239" spans="14:15" x14ac:dyDescent="0.25">
      <c r="N239">
        <v>91355</v>
      </c>
      <c r="O239" t="s">
        <v>25</v>
      </c>
    </row>
    <row r="240" spans="14:15" x14ac:dyDescent="0.25">
      <c r="N240">
        <v>91356</v>
      </c>
      <c r="O240" t="s">
        <v>25</v>
      </c>
    </row>
    <row r="241" spans="14:15" x14ac:dyDescent="0.25">
      <c r="N241">
        <v>91360</v>
      </c>
      <c r="O241" t="s">
        <v>25</v>
      </c>
    </row>
    <row r="242" spans="14:15" x14ac:dyDescent="0.25">
      <c r="N242">
        <v>91361</v>
      </c>
      <c r="O242" t="s">
        <v>25</v>
      </c>
    </row>
    <row r="243" spans="14:15" x14ac:dyDescent="0.25">
      <c r="N243">
        <v>91362</v>
      </c>
      <c r="O243" t="s">
        <v>25</v>
      </c>
    </row>
    <row r="244" spans="14:15" x14ac:dyDescent="0.25">
      <c r="N244">
        <v>91364</v>
      </c>
      <c r="O244" t="s">
        <v>25</v>
      </c>
    </row>
    <row r="245" spans="14:15" x14ac:dyDescent="0.25">
      <c r="N245">
        <v>91367</v>
      </c>
      <c r="O245" t="s">
        <v>25</v>
      </c>
    </row>
    <row r="246" spans="14:15" x14ac:dyDescent="0.25">
      <c r="N246">
        <v>91371</v>
      </c>
      <c r="O246" t="s">
        <v>25</v>
      </c>
    </row>
    <row r="247" spans="14:15" x14ac:dyDescent="0.25">
      <c r="N247">
        <v>91377</v>
      </c>
      <c r="O247" t="s">
        <v>25</v>
      </c>
    </row>
    <row r="248" spans="14:15" x14ac:dyDescent="0.25">
      <c r="N248">
        <v>91381</v>
      </c>
      <c r="O248" t="s">
        <v>25</v>
      </c>
    </row>
    <row r="249" spans="14:15" x14ac:dyDescent="0.25">
      <c r="N249">
        <v>91383</v>
      </c>
      <c r="O249" t="s">
        <v>25</v>
      </c>
    </row>
    <row r="250" spans="14:15" x14ac:dyDescent="0.25">
      <c r="N250">
        <v>91384</v>
      </c>
      <c r="O250" t="s">
        <v>25</v>
      </c>
    </row>
    <row r="251" spans="14:15" x14ac:dyDescent="0.25">
      <c r="N251">
        <v>91387</v>
      </c>
      <c r="O251" t="s">
        <v>25</v>
      </c>
    </row>
    <row r="252" spans="14:15" x14ac:dyDescent="0.25">
      <c r="N252">
        <v>91390</v>
      </c>
      <c r="O252" t="s">
        <v>25</v>
      </c>
    </row>
    <row r="253" spans="14:15" x14ac:dyDescent="0.25">
      <c r="N253">
        <v>91401</v>
      </c>
      <c r="O253" t="s">
        <v>25</v>
      </c>
    </row>
    <row r="254" spans="14:15" x14ac:dyDescent="0.25">
      <c r="N254">
        <v>91402</v>
      </c>
      <c r="O254" t="s">
        <v>25</v>
      </c>
    </row>
    <row r="255" spans="14:15" x14ac:dyDescent="0.25">
      <c r="N255">
        <v>91403</v>
      </c>
      <c r="O255" t="s">
        <v>25</v>
      </c>
    </row>
    <row r="256" spans="14:15" x14ac:dyDescent="0.25">
      <c r="N256">
        <v>91405</v>
      </c>
      <c r="O256" t="s">
        <v>25</v>
      </c>
    </row>
    <row r="257" spans="14:15" x14ac:dyDescent="0.25">
      <c r="N257">
        <v>91406</v>
      </c>
      <c r="O257" t="s">
        <v>25</v>
      </c>
    </row>
    <row r="258" spans="14:15" x14ac:dyDescent="0.25">
      <c r="N258">
        <v>91411</v>
      </c>
      <c r="O258" t="s">
        <v>25</v>
      </c>
    </row>
    <row r="259" spans="14:15" x14ac:dyDescent="0.25">
      <c r="N259">
        <v>91423</v>
      </c>
      <c r="O259" t="s">
        <v>25</v>
      </c>
    </row>
    <row r="260" spans="14:15" x14ac:dyDescent="0.25">
      <c r="N260">
        <v>91436</v>
      </c>
      <c r="O260" t="s">
        <v>25</v>
      </c>
    </row>
    <row r="261" spans="14:15" x14ac:dyDescent="0.25">
      <c r="N261">
        <v>91501</v>
      </c>
      <c r="O261" t="s">
        <v>25</v>
      </c>
    </row>
    <row r="262" spans="14:15" x14ac:dyDescent="0.25">
      <c r="N262">
        <v>91502</v>
      </c>
      <c r="O262" t="s">
        <v>25</v>
      </c>
    </row>
    <row r="263" spans="14:15" x14ac:dyDescent="0.25">
      <c r="N263">
        <v>91504</v>
      </c>
      <c r="O263" t="s">
        <v>25</v>
      </c>
    </row>
    <row r="264" spans="14:15" x14ac:dyDescent="0.25">
      <c r="N264">
        <v>91505</v>
      </c>
      <c r="O264" t="s">
        <v>25</v>
      </c>
    </row>
    <row r="265" spans="14:15" x14ac:dyDescent="0.25">
      <c r="N265">
        <v>91506</v>
      </c>
      <c r="O265" t="s">
        <v>25</v>
      </c>
    </row>
    <row r="266" spans="14:15" x14ac:dyDescent="0.25">
      <c r="N266">
        <v>91521</v>
      </c>
      <c r="O266" t="s">
        <v>25</v>
      </c>
    </row>
    <row r="267" spans="14:15" x14ac:dyDescent="0.25">
      <c r="N267">
        <v>91522</v>
      </c>
      <c r="O267" t="s">
        <v>25</v>
      </c>
    </row>
    <row r="268" spans="14:15" x14ac:dyDescent="0.25">
      <c r="N268">
        <v>91601</v>
      </c>
      <c r="O268" t="s">
        <v>25</v>
      </c>
    </row>
    <row r="269" spans="14:15" x14ac:dyDescent="0.25">
      <c r="N269">
        <v>91602</v>
      </c>
      <c r="O269" t="s">
        <v>25</v>
      </c>
    </row>
    <row r="270" spans="14:15" x14ac:dyDescent="0.25">
      <c r="N270">
        <v>91604</v>
      </c>
      <c r="O270" t="s">
        <v>25</v>
      </c>
    </row>
    <row r="271" spans="14:15" x14ac:dyDescent="0.25">
      <c r="N271">
        <v>91605</v>
      </c>
      <c r="O271" t="s">
        <v>25</v>
      </c>
    </row>
    <row r="272" spans="14:15" x14ac:dyDescent="0.25">
      <c r="N272">
        <v>91606</v>
      </c>
      <c r="O272" t="s">
        <v>25</v>
      </c>
    </row>
    <row r="273" spans="14:15" x14ac:dyDescent="0.25">
      <c r="N273">
        <v>91607</v>
      </c>
      <c r="O273" t="s">
        <v>25</v>
      </c>
    </row>
    <row r="274" spans="14:15" x14ac:dyDescent="0.25">
      <c r="N274">
        <v>91608</v>
      </c>
      <c r="O274" t="s">
        <v>25</v>
      </c>
    </row>
    <row r="275" spans="14:15" x14ac:dyDescent="0.25">
      <c r="N275">
        <v>91701</v>
      </c>
      <c r="O275" t="s">
        <v>25</v>
      </c>
    </row>
    <row r="276" spans="14:15" x14ac:dyDescent="0.25">
      <c r="N276">
        <v>91702</v>
      </c>
      <c r="O276" t="s">
        <v>25</v>
      </c>
    </row>
    <row r="277" spans="14:15" x14ac:dyDescent="0.25">
      <c r="N277">
        <v>91706</v>
      </c>
      <c r="O277" t="s">
        <v>25</v>
      </c>
    </row>
    <row r="278" spans="14:15" x14ac:dyDescent="0.25">
      <c r="N278">
        <v>91708</v>
      </c>
      <c r="O278" t="s">
        <v>25</v>
      </c>
    </row>
    <row r="279" spans="14:15" x14ac:dyDescent="0.25">
      <c r="N279">
        <v>91709</v>
      </c>
      <c r="O279" t="s">
        <v>25</v>
      </c>
    </row>
    <row r="280" spans="14:15" x14ac:dyDescent="0.25">
      <c r="N280">
        <v>91710</v>
      </c>
      <c r="O280" t="s">
        <v>25</v>
      </c>
    </row>
    <row r="281" spans="14:15" x14ac:dyDescent="0.25">
      <c r="N281">
        <v>91711</v>
      </c>
      <c r="O281" t="s">
        <v>25</v>
      </c>
    </row>
    <row r="282" spans="14:15" x14ac:dyDescent="0.25">
      <c r="N282">
        <v>91722</v>
      </c>
      <c r="O282" t="s">
        <v>25</v>
      </c>
    </row>
    <row r="283" spans="14:15" x14ac:dyDescent="0.25">
      <c r="N283">
        <v>91723</v>
      </c>
      <c r="O283" t="s">
        <v>25</v>
      </c>
    </row>
    <row r="284" spans="14:15" x14ac:dyDescent="0.25">
      <c r="N284">
        <v>91724</v>
      </c>
      <c r="O284" t="s">
        <v>25</v>
      </c>
    </row>
    <row r="285" spans="14:15" x14ac:dyDescent="0.25">
      <c r="N285">
        <v>91730</v>
      </c>
      <c r="O285" t="s">
        <v>25</v>
      </c>
    </row>
    <row r="286" spans="14:15" x14ac:dyDescent="0.25">
      <c r="N286">
        <v>91731</v>
      </c>
      <c r="O286" t="s">
        <v>25</v>
      </c>
    </row>
    <row r="287" spans="14:15" x14ac:dyDescent="0.25">
      <c r="N287">
        <v>91732</v>
      </c>
      <c r="O287" t="s">
        <v>25</v>
      </c>
    </row>
    <row r="288" spans="14:15" x14ac:dyDescent="0.25">
      <c r="N288">
        <v>91733</v>
      </c>
      <c r="O288" t="s">
        <v>25</v>
      </c>
    </row>
    <row r="289" spans="14:15" x14ac:dyDescent="0.25">
      <c r="N289">
        <v>91737</v>
      </c>
      <c r="O289" t="s">
        <v>25</v>
      </c>
    </row>
    <row r="290" spans="14:15" x14ac:dyDescent="0.25">
      <c r="N290">
        <v>91739</v>
      </c>
      <c r="O290" t="s">
        <v>25</v>
      </c>
    </row>
    <row r="291" spans="14:15" x14ac:dyDescent="0.25">
      <c r="N291">
        <v>91740</v>
      </c>
      <c r="O291" t="s">
        <v>25</v>
      </c>
    </row>
    <row r="292" spans="14:15" x14ac:dyDescent="0.25">
      <c r="N292">
        <v>91741</v>
      </c>
      <c r="O292" t="s">
        <v>25</v>
      </c>
    </row>
    <row r="293" spans="14:15" x14ac:dyDescent="0.25">
      <c r="N293">
        <v>91743</v>
      </c>
      <c r="O293" t="s">
        <v>25</v>
      </c>
    </row>
    <row r="294" spans="14:15" x14ac:dyDescent="0.25">
      <c r="N294">
        <v>91744</v>
      </c>
      <c r="O294" t="s">
        <v>25</v>
      </c>
    </row>
    <row r="295" spans="14:15" x14ac:dyDescent="0.25">
      <c r="N295">
        <v>91745</v>
      </c>
      <c r="O295" t="s">
        <v>25</v>
      </c>
    </row>
    <row r="296" spans="14:15" x14ac:dyDescent="0.25">
      <c r="N296">
        <v>91746</v>
      </c>
      <c r="O296" t="s">
        <v>25</v>
      </c>
    </row>
    <row r="297" spans="14:15" x14ac:dyDescent="0.25">
      <c r="N297">
        <v>91748</v>
      </c>
      <c r="O297" t="s">
        <v>25</v>
      </c>
    </row>
    <row r="298" spans="14:15" x14ac:dyDescent="0.25">
      <c r="N298">
        <v>91750</v>
      </c>
      <c r="O298" t="s">
        <v>25</v>
      </c>
    </row>
    <row r="299" spans="14:15" x14ac:dyDescent="0.25">
      <c r="N299">
        <v>91752</v>
      </c>
      <c r="O299" t="s">
        <v>25</v>
      </c>
    </row>
    <row r="300" spans="14:15" x14ac:dyDescent="0.25">
      <c r="N300">
        <v>91754</v>
      </c>
      <c r="O300" t="s">
        <v>25</v>
      </c>
    </row>
    <row r="301" spans="14:15" x14ac:dyDescent="0.25">
      <c r="N301">
        <v>91755</v>
      </c>
      <c r="O301" t="s">
        <v>25</v>
      </c>
    </row>
    <row r="302" spans="14:15" x14ac:dyDescent="0.25">
      <c r="N302">
        <v>91759</v>
      </c>
      <c r="O302" t="s">
        <v>25</v>
      </c>
    </row>
    <row r="303" spans="14:15" x14ac:dyDescent="0.25">
      <c r="N303">
        <v>91761</v>
      </c>
      <c r="O303" t="s">
        <v>25</v>
      </c>
    </row>
    <row r="304" spans="14:15" x14ac:dyDescent="0.25">
      <c r="N304">
        <v>91762</v>
      </c>
      <c r="O304" t="s">
        <v>25</v>
      </c>
    </row>
    <row r="305" spans="14:15" x14ac:dyDescent="0.25">
      <c r="N305">
        <v>91763</v>
      </c>
      <c r="O305" t="s">
        <v>25</v>
      </c>
    </row>
    <row r="306" spans="14:15" x14ac:dyDescent="0.25">
      <c r="N306">
        <v>91764</v>
      </c>
      <c r="O306" t="s">
        <v>25</v>
      </c>
    </row>
    <row r="307" spans="14:15" x14ac:dyDescent="0.25">
      <c r="N307">
        <v>91765</v>
      </c>
      <c r="O307" t="s">
        <v>25</v>
      </c>
    </row>
    <row r="308" spans="14:15" x14ac:dyDescent="0.25">
      <c r="N308">
        <v>91766</v>
      </c>
      <c r="O308" t="s">
        <v>25</v>
      </c>
    </row>
    <row r="309" spans="14:15" x14ac:dyDescent="0.25">
      <c r="N309">
        <v>91767</v>
      </c>
      <c r="O309" t="s">
        <v>25</v>
      </c>
    </row>
    <row r="310" spans="14:15" x14ac:dyDescent="0.25">
      <c r="N310">
        <v>91768</v>
      </c>
      <c r="O310" t="s">
        <v>25</v>
      </c>
    </row>
    <row r="311" spans="14:15" x14ac:dyDescent="0.25">
      <c r="N311">
        <v>91770</v>
      </c>
      <c r="O311" t="s">
        <v>25</v>
      </c>
    </row>
    <row r="312" spans="14:15" x14ac:dyDescent="0.25">
      <c r="N312">
        <v>91773</v>
      </c>
      <c r="O312" t="s">
        <v>25</v>
      </c>
    </row>
    <row r="313" spans="14:15" x14ac:dyDescent="0.25">
      <c r="N313">
        <v>91775</v>
      </c>
      <c r="O313" t="s">
        <v>25</v>
      </c>
    </row>
    <row r="314" spans="14:15" x14ac:dyDescent="0.25">
      <c r="N314">
        <v>91776</v>
      </c>
      <c r="O314" t="s">
        <v>25</v>
      </c>
    </row>
    <row r="315" spans="14:15" x14ac:dyDescent="0.25">
      <c r="N315">
        <v>91780</v>
      </c>
      <c r="O315" t="s">
        <v>25</v>
      </c>
    </row>
    <row r="316" spans="14:15" x14ac:dyDescent="0.25">
      <c r="N316">
        <v>91784</v>
      </c>
      <c r="O316" t="s">
        <v>25</v>
      </c>
    </row>
    <row r="317" spans="14:15" x14ac:dyDescent="0.25">
      <c r="N317">
        <v>91786</v>
      </c>
      <c r="O317" t="s">
        <v>25</v>
      </c>
    </row>
    <row r="318" spans="14:15" x14ac:dyDescent="0.25">
      <c r="N318">
        <v>91789</v>
      </c>
      <c r="O318" t="s">
        <v>25</v>
      </c>
    </row>
    <row r="319" spans="14:15" x14ac:dyDescent="0.25">
      <c r="N319">
        <v>91790</v>
      </c>
      <c r="O319" t="s">
        <v>25</v>
      </c>
    </row>
    <row r="320" spans="14:15" x14ac:dyDescent="0.25">
      <c r="N320">
        <v>91791</v>
      </c>
      <c r="O320" t="s">
        <v>25</v>
      </c>
    </row>
    <row r="321" spans="14:15" x14ac:dyDescent="0.25">
      <c r="N321">
        <v>91792</v>
      </c>
      <c r="O321" t="s">
        <v>25</v>
      </c>
    </row>
    <row r="322" spans="14:15" x14ac:dyDescent="0.25">
      <c r="N322">
        <v>91801</v>
      </c>
      <c r="O322" t="s">
        <v>25</v>
      </c>
    </row>
    <row r="323" spans="14:15" x14ac:dyDescent="0.25">
      <c r="N323">
        <v>91803</v>
      </c>
      <c r="O323" t="s">
        <v>25</v>
      </c>
    </row>
    <row r="324" spans="14:15" x14ac:dyDescent="0.25">
      <c r="N324">
        <v>91901</v>
      </c>
      <c r="O324" t="s">
        <v>25</v>
      </c>
    </row>
    <row r="325" spans="14:15" x14ac:dyDescent="0.25">
      <c r="N325">
        <v>91902</v>
      </c>
      <c r="O325" t="s">
        <v>25</v>
      </c>
    </row>
    <row r="326" spans="14:15" x14ac:dyDescent="0.25">
      <c r="N326">
        <v>91905</v>
      </c>
      <c r="O326" t="s">
        <v>19</v>
      </c>
    </row>
    <row r="327" spans="14:15" x14ac:dyDescent="0.25">
      <c r="N327">
        <v>91906</v>
      </c>
      <c r="O327" t="s">
        <v>25</v>
      </c>
    </row>
    <row r="328" spans="14:15" x14ac:dyDescent="0.25">
      <c r="N328">
        <v>91910</v>
      </c>
      <c r="O328" t="s">
        <v>25</v>
      </c>
    </row>
    <row r="329" spans="14:15" x14ac:dyDescent="0.25">
      <c r="N329">
        <v>91911</v>
      </c>
      <c r="O329" t="s">
        <v>25</v>
      </c>
    </row>
    <row r="330" spans="14:15" x14ac:dyDescent="0.25">
      <c r="N330">
        <v>91913</v>
      </c>
      <c r="O330" t="s">
        <v>25</v>
      </c>
    </row>
    <row r="331" spans="14:15" x14ac:dyDescent="0.25">
      <c r="N331">
        <v>91914</v>
      </c>
      <c r="O331" t="s">
        <v>25</v>
      </c>
    </row>
    <row r="332" spans="14:15" x14ac:dyDescent="0.25">
      <c r="N332">
        <v>91915</v>
      </c>
      <c r="O332" t="s">
        <v>25</v>
      </c>
    </row>
    <row r="333" spans="14:15" x14ac:dyDescent="0.25">
      <c r="N333">
        <v>91916</v>
      </c>
      <c r="O333" t="s">
        <v>25</v>
      </c>
    </row>
    <row r="334" spans="14:15" x14ac:dyDescent="0.25">
      <c r="N334">
        <v>91917</v>
      </c>
      <c r="O334" t="s">
        <v>25</v>
      </c>
    </row>
    <row r="335" spans="14:15" x14ac:dyDescent="0.25">
      <c r="N335">
        <v>91931</v>
      </c>
      <c r="O335" t="s">
        <v>25</v>
      </c>
    </row>
    <row r="336" spans="14:15" x14ac:dyDescent="0.25">
      <c r="N336">
        <v>91932</v>
      </c>
      <c r="O336" t="s">
        <v>25</v>
      </c>
    </row>
    <row r="337" spans="14:15" x14ac:dyDescent="0.25">
      <c r="N337">
        <v>91934</v>
      </c>
      <c r="O337" t="s">
        <v>19</v>
      </c>
    </row>
    <row r="338" spans="14:15" x14ac:dyDescent="0.25">
      <c r="N338">
        <v>91935</v>
      </c>
      <c r="O338" t="s">
        <v>25</v>
      </c>
    </row>
    <row r="339" spans="14:15" x14ac:dyDescent="0.25">
      <c r="N339">
        <v>91941</v>
      </c>
      <c r="O339" t="s">
        <v>25</v>
      </c>
    </row>
    <row r="340" spans="14:15" x14ac:dyDescent="0.25">
      <c r="N340">
        <v>91942</v>
      </c>
      <c r="O340" t="s">
        <v>25</v>
      </c>
    </row>
    <row r="341" spans="14:15" x14ac:dyDescent="0.25">
      <c r="N341">
        <v>91945</v>
      </c>
      <c r="O341" t="s">
        <v>25</v>
      </c>
    </row>
    <row r="342" spans="14:15" x14ac:dyDescent="0.25">
      <c r="N342">
        <v>91948</v>
      </c>
      <c r="O342" t="s">
        <v>25</v>
      </c>
    </row>
    <row r="343" spans="14:15" x14ac:dyDescent="0.25">
      <c r="N343">
        <v>91950</v>
      </c>
      <c r="O343" t="s">
        <v>25</v>
      </c>
    </row>
    <row r="344" spans="14:15" x14ac:dyDescent="0.25">
      <c r="N344">
        <v>91962</v>
      </c>
      <c r="O344" t="s">
        <v>25</v>
      </c>
    </row>
    <row r="345" spans="14:15" x14ac:dyDescent="0.25">
      <c r="N345">
        <v>91963</v>
      </c>
      <c r="O345" t="s">
        <v>25</v>
      </c>
    </row>
    <row r="346" spans="14:15" x14ac:dyDescent="0.25">
      <c r="N346">
        <v>91977</v>
      </c>
      <c r="O346" t="s">
        <v>25</v>
      </c>
    </row>
    <row r="347" spans="14:15" x14ac:dyDescent="0.25">
      <c r="N347">
        <v>91978</v>
      </c>
      <c r="O347" t="s">
        <v>25</v>
      </c>
    </row>
    <row r="348" spans="14:15" x14ac:dyDescent="0.25">
      <c r="N348">
        <v>91980</v>
      </c>
      <c r="O348" t="s">
        <v>25</v>
      </c>
    </row>
    <row r="349" spans="14:15" x14ac:dyDescent="0.25">
      <c r="N349">
        <v>92003</v>
      </c>
      <c r="O349" t="s">
        <v>25</v>
      </c>
    </row>
    <row r="350" spans="14:15" x14ac:dyDescent="0.25">
      <c r="N350">
        <v>92004</v>
      </c>
      <c r="O350" t="s">
        <v>19</v>
      </c>
    </row>
    <row r="351" spans="14:15" x14ac:dyDescent="0.25">
      <c r="N351">
        <v>92007</v>
      </c>
      <c r="O351" t="s">
        <v>25</v>
      </c>
    </row>
    <row r="352" spans="14:15" x14ac:dyDescent="0.25">
      <c r="N352">
        <v>92008</v>
      </c>
      <c r="O352" t="s">
        <v>25</v>
      </c>
    </row>
    <row r="353" spans="14:15" x14ac:dyDescent="0.25">
      <c r="N353">
        <v>92009</v>
      </c>
      <c r="O353" t="s">
        <v>25</v>
      </c>
    </row>
    <row r="354" spans="14:15" x14ac:dyDescent="0.25">
      <c r="N354">
        <v>92010</v>
      </c>
      <c r="O354" t="s">
        <v>25</v>
      </c>
    </row>
    <row r="355" spans="14:15" x14ac:dyDescent="0.25">
      <c r="N355">
        <v>92011</v>
      </c>
      <c r="O355" t="s">
        <v>25</v>
      </c>
    </row>
    <row r="356" spans="14:15" x14ac:dyDescent="0.25">
      <c r="N356">
        <v>92014</v>
      </c>
      <c r="O356" t="s">
        <v>25</v>
      </c>
    </row>
    <row r="357" spans="14:15" x14ac:dyDescent="0.25">
      <c r="N357">
        <v>92019</v>
      </c>
      <c r="O357" t="s">
        <v>25</v>
      </c>
    </row>
    <row r="358" spans="14:15" x14ac:dyDescent="0.25">
      <c r="N358">
        <v>92020</v>
      </c>
      <c r="O358" t="s">
        <v>25</v>
      </c>
    </row>
    <row r="359" spans="14:15" x14ac:dyDescent="0.25">
      <c r="N359">
        <v>92021</v>
      </c>
      <c r="O359" t="s">
        <v>25</v>
      </c>
    </row>
    <row r="360" spans="14:15" x14ac:dyDescent="0.25">
      <c r="N360">
        <v>92024</v>
      </c>
      <c r="O360" t="s">
        <v>25</v>
      </c>
    </row>
    <row r="361" spans="14:15" x14ac:dyDescent="0.25">
      <c r="N361">
        <v>92025</v>
      </c>
      <c r="O361" t="s">
        <v>25</v>
      </c>
    </row>
    <row r="362" spans="14:15" x14ac:dyDescent="0.25">
      <c r="N362">
        <v>92026</v>
      </c>
      <c r="O362" t="s">
        <v>25</v>
      </c>
    </row>
    <row r="363" spans="14:15" x14ac:dyDescent="0.25">
      <c r="N363">
        <v>92027</v>
      </c>
      <c r="O363" t="s">
        <v>25</v>
      </c>
    </row>
    <row r="364" spans="14:15" x14ac:dyDescent="0.25">
      <c r="N364">
        <v>92028</v>
      </c>
      <c r="O364" t="s">
        <v>25</v>
      </c>
    </row>
    <row r="365" spans="14:15" x14ac:dyDescent="0.25">
      <c r="N365">
        <v>92029</v>
      </c>
      <c r="O365" t="s">
        <v>25</v>
      </c>
    </row>
    <row r="366" spans="14:15" x14ac:dyDescent="0.25">
      <c r="N366">
        <v>92036</v>
      </c>
      <c r="O366" t="s">
        <v>19</v>
      </c>
    </row>
    <row r="367" spans="14:15" x14ac:dyDescent="0.25">
      <c r="N367">
        <v>92037</v>
      </c>
      <c r="O367" t="s">
        <v>25</v>
      </c>
    </row>
    <row r="368" spans="14:15" x14ac:dyDescent="0.25">
      <c r="N368">
        <v>92040</v>
      </c>
      <c r="O368" t="s">
        <v>25</v>
      </c>
    </row>
    <row r="369" spans="14:15" x14ac:dyDescent="0.25">
      <c r="N369">
        <v>92054</v>
      </c>
      <c r="O369" t="s">
        <v>25</v>
      </c>
    </row>
    <row r="370" spans="14:15" x14ac:dyDescent="0.25">
      <c r="N370">
        <v>92055</v>
      </c>
      <c r="O370" t="s">
        <v>25</v>
      </c>
    </row>
    <row r="371" spans="14:15" x14ac:dyDescent="0.25">
      <c r="N371">
        <v>92056</v>
      </c>
      <c r="O371" t="s">
        <v>25</v>
      </c>
    </row>
    <row r="372" spans="14:15" x14ac:dyDescent="0.25">
      <c r="N372">
        <v>92057</v>
      </c>
      <c r="O372" t="s">
        <v>25</v>
      </c>
    </row>
    <row r="373" spans="14:15" x14ac:dyDescent="0.25">
      <c r="N373">
        <v>92058</v>
      </c>
      <c r="O373" t="s">
        <v>25</v>
      </c>
    </row>
    <row r="374" spans="14:15" x14ac:dyDescent="0.25">
      <c r="N374">
        <v>92059</v>
      </c>
      <c r="O374" t="s">
        <v>25</v>
      </c>
    </row>
    <row r="375" spans="14:15" x14ac:dyDescent="0.25">
      <c r="N375">
        <v>92060</v>
      </c>
      <c r="O375" t="s">
        <v>25</v>
      </c>
    </row>
    <row r="376" spans="14:15" x14ac:dyDescent="0.25">
      <c r="N376">
        <v>92061</v>
      </c>
      <c r="O376" t="s">
        <v>25</v>
      </c>
    </row>
    <row r="377" spans="14:15" x14ac:dyDescent="0.25">
      <c r="N377">
        <v>92064</v>
      </c>
      <c r="O377" t="s">
        <v>25</v>
      </c>
    </row>
    <row r="378" spans="14:15" x14ac:dyDescent="0.25">
      <c r="N378">
        <v>92065</v>
      </c>
      <c r="O378" t="s">
        <v>25</v>
      </c>
    </row>
    <row r="379" spans="14:15" x14ac:dyDescent="0.25">
      <c r="N379">
        <v>92066</v>
      </c>
      <c r="O379" t="s">
        <v>25</v>
      </c>
    </row>
    <row r="380" spans="14:15" x14ac:dyDescent="0.25">
      <c r="N380">
        <v>92067</v>
      </c>
      <c r="O380" t="s">
        <v>25</v>
      </c>
    </row>
    <row r="381" spans="14:15" x14ac:dyDescent="0.25">
      <c r="N381">
        <v>92069</v>
      </c>
      <c r="O381" t="s">
        <v>25</v>
      </c>
    </row>
    <row r="382" spans="14:15" x14ac:dyDescent="0.25">
      <c r="N382">
        <v>92070</v>
      </c>
      <c r="O382" t="s">
        <v>25</v>
      </c>
    </row>
    <row r="383" spans="14:15" x14ac:dyDescent="0.25">
      <c r="N383">
        <v>92071</v>
      </c>
      <c r="O383" t="s">
        <v>25</v>
      </c>
    </row>
    <row r="384" spans="14:15" x14ac:dyDescent="0.25">
      <c r="N384">
        <v>92075</v>
      </c>
      <c r="O384" t="s">
        <v>25</v>
      </c>
    </row>
    <row r="385" spans="14:15" x14ac:dyDescent="0.25">
      <c r="N385">
        <v>92078</v>
      </c>
      <c r="O385" t="s">
        <v>25</v>
      </c>
    </row>
    <row r="386" spans="14:15" x14ac:dyDescent="0.25">
      <c r="N386">
        <v>92081</v>
      </c>
      <c r="O386" t="s">
        <v>25</v>
      </c>
    </row>
    <row r="387" spans="14:15" x14ac:dyDescent="0.25">
      <c r="N387">
        <v>92082</v>
      </c>
      <c r="O387" t="s">
        <v>25</v>
      </c>
    </row>
    <row r="388" spans="14:15" x14ac:dyDescent="0.25">
      <c r="N388">
        <v>92083</v>
      </c>
      <c r="O388" t="s">
        <v>25</v>
      </c>
    </row>
    <row r="389" spans="14:15" x14ac:dyDescent="0.25">
      <c r="N389">
        <v>92084</v>
      </c>
      <c r="O389" t="s">
        <v>25</v>
      </c>
    </row>
    <row r="390" spans="14:15" x14ac:dyDescent="0.25">
      <c r="N390">
        <v>92086</v>
      </c>
      <c r="O390" t="s">
        <v>25</v>
      </c>
    </row>
    <row r="391" spans="14:15" x14ac:dyDescent="0.25">
      <c r="N391">
        <v>92091</v>
      </c>
      <c r="O391" t="s">
        <v>25</v>
      </c>
    </row>
    <row r="392" spans="14:15" x14ac:dyDescent="0.25">
      <c r="N392">
        <v>92092</v>
      </c>
      <c r="O392" t="s">
        <v>25</v>
      </c>
    </row>
    <row r="393" spans="14:15" x14ac:dyDescent="0.25">
      <c r="N393">
        <v>92093</v>
      </c>
      <c r="O393" t="s">
        <v>25</v>
      </c>
    </row>
    <row r="394" spans="14:15" x14ac:dyDescent="0.25">
      <c r="N394">
        <v>92101</v>
      </c>
      <c r="O394" t="s">
        <v>25</v>
      </c>
    </row>
    <row r="395" spans="14:15" x14ac:dyDescent="0.25">
      <c r="N395">
        <v>92102</v>
      </c>
      <c r="O395" t="s">
        <v>25</v>
      </c>
    </row>
    <row r="396" spans="14:15" x14ac:dyDescent="0.25">
      <c r="N396">
        <v>92103</v>
      </c>
      <c r="O396" t="s">
        <v>25</v>
      </c>
    </row>
    <row r="397" spans="14:15" x14ac:dyDescent="0.25">
      <c r="N397">
        <v>92104</v>
      </c>
      <c r="O397" t="s">
        <v>25</v>
      </c>
    </row>
    <row r="398" spans="14:15" x14ac:dyDescent="0.25">
      <c r="N398">
        <v>92105</v>
      </c>
      <c r="O398" t="s">
        <v>25</v>
      </c>
    </row>
    <row r="399" spans="14:15" x14ac:dyDescent="0.25">
      <c r="N399">
        <v>92106</v>
      </c>
      <c r="O399" t="s">
        <v>25</v>
      </c>
    </row>
    <row r="400" spans="14:15" x14ac:dyDescent="0.25">
      <c r="N400">
        <v>92107</v>
      </c>
      <c r="O400" t="s">
        <v>25</v>
      </c>
    </row>
    <row r="401" spans="14:15" x14ac:dyDescent="0.25">
      <c r="N401">
        <v>92108</v>
      </c>
      <c r="O401" t="s">
        <v>25</v>
      </c>
    </row>
    <row r="402" spans="14:15" x14ac:dyDescent="0.25">
      <c r="N402">
        <v>92109</v>
      </c>
      <c r="O402" t="s">
        <v>25</v>
      </c>
    </row>
    <row r="403" spans="14:15" x14ac:dyDescent="0.25">
      <c r="N403">
        <v>92110</v>
      </c>
      <c r="O403" t="s">
        <v>25</v>
      </c>
    </row>
    <row r="404" spans="14:15" x14ac:dyDescent="0.25">
      <c r="N404">
        <v>92111</v>
      </c>
      <c r="O404" t="s">
        <v>25</v>
      </c>
    </row>
    <row r="405" spans="14:15" x14ac:dyDescent="0.25">
      <c r="N405">
        <v>92113</v>
      </c>
      <c r="O405" t="s">
        <v>25</v>
      </c>
    </row>
    <row r="406" spans="14:15" x14ac:dyDescent="0.25">
      <c r="N406">
        <v>92114</v>
      </c>
      <c r="O406" t="s">
        <v>25</v>
      </c>
    </row>
    <row r="407" spans="14:15" x14ac:dyDescent="0.25">
      <c r="N407">
        <v>92115</v>
      </c>
      <c r="O407" t="s">
        <v>25</v>
      </c>
    </row>
    <row r="408" spans="14:15" x14ac:dyDescent="0.25">
      <c r="N408">
        <v>92116</v>
      </c>
      <c r="O408" t="s">
        <v>25</v>
      </c>
    </row>
    <row r="409" spans="14:15" x14ac:dyDescent="0.25">
      <c r="N409">
        <v>92117</v>
      </c>
      <c r="O409" t="s">
        <v>25</v>
      </c>
    </row>
    <row r="410" spans="14:15" x14ac:dyDescent="0.25">
      <c r="N410">
        <v>92118</v>
      </c>
      <c r="O410" t="s">
        <v>25</v>
      </c>
    </row>
    <row r="411" spans="14:15" x14ac:dyDescent="0.25">
      <c r="N411">
        <v>92119</v>
      </c>
      <c r="O411" t="s">
        <v>25</v>
      </c>
    </row>
    <row r="412" spans="14:15" x14ac:dyDescent="0.25">
      <c r="N412">
        <v>92120</v>
      </c>
      <c r="O412" t="s">
        <v>25</v>
      </c>
    </row>
    <row r="413" spans="14:15" x14ac:dyDescent="0.25">
      <c r="N413">
        <v>92121</v>
      </c>
      <c r="O413" t="s">
        <v>25</v>
      </c>
    </row>
    <row r="414" spans="14:15" x14ac:dyDescent="0.25">
      <c r="N414">
        <v>92122</v>
      </c>
      <c r="O414" t="s">
        <v>25</v>
      </c>
    </row>
    <row r="415" spans="14:15" x14ac:dyDescent="0.25">
      <c r="N415">
        <v>92123</v>
      </c>
      <c r="O415" t="s">
        <v>25</v>
      </c>
    </row>
    <row r="416" spans="14:15" x14ac:dyDescent="0.25">
      <c r="N416">
        <v>92124</v>
      </c>
      <c r="O416" t="s">
        <v>25</v>
      </c>
    </row>
    <row r="417" spans="14:15" x14ac:dyDescent="0.25">
      <c r="N417">
        <v>92126</v>
      </c>
      <c r="O417" t="s">
        <v>25</v>
      </c>
    </row>
    <row r="418" spans="14:15" x14ac:dyDescent="0.25">
      <c r="N418">
        <v>92127</v>
      </c>
      <c r="O418" t="s">
        <v>25</v>
      </c>
    </row>
    <row r="419" spans="14:15" x14ac:dyDescent="0.25">
      <c r="N419">
        <v>92128</v>
      </c>
      <c r="O419" t="s">
        <v>25</v>
      </c>
    </row>
    <row r="420" spans="14:15" x14ac:dyDescent="0.25">
      <c r="N420">
        <v>92129</v>
      </c>
      <c r="O420" t="s">
        <v>25</v>
      </c>
    </row>
    <row r="421" spans="14:15" x14ac:dyDescent="0.25">
      <c r="N421">
        <v>92130</v>
      </c>
      <c r="O421" t="s">
        <v>25</v>
      </c>
    </row>
    <row r="422" spans="14:15" x14ac:dyDescent="0.25">
      <c r="N422">
        <v>92131</v>
      </c>
      <c r="O422" t="s">
        <v>25</v>
      </c>
    </row>
    <row r="423" spans="14:15" x14ac:dyDescent="0.25">
      <c r="N423">
        <v>92132</v>
      </c>
      <c r="O423" t="s">
        <v>25</v>
      </c>
    </row>
    <row r="424" spans="14:15" x14ac:dyDescent="0.25">
      <c r="N424">
        <v>92134</v>
      </c>
      <c r="O424" t="s">
        <v>25</v>
      </c>
    </row>
    <row r="425" spans="14:15" x14ac:dyDescent="0.25">
      <c r="N425">
        <v>92135</v>
      </c>
      <c r="O425" t="s">
        <v>25</v>
      </c>
    </row>
    <row r="426" spans="14:15" x14ac:dyDescent="0.25">
      <c r="N426">
        <v>92136</v>
      </c>
      <c r="O426" t="s">
        <v>25</v>
      </c>
    </row>
    <row r="427" spans="14:15" x14ac:dyDescent="0.25">
      <c r="N427">
        <v>92139</v>
      </c>
      <c r="O427" t="s">
        <v>25</v>
      </c>
    </row>
    <row r="428" spans="14:15" x14ac:dyDescent="0.25">
      <c r="N428">
        <v>92140</v>
      </c>
      <c r="O428" t="s">
        <v>25</v>
      </c>
    </row>
    <row r="429" spans="14:15" x14ac:dyDescent="0.25">
      <c r="N429">
        <v>92145</v>
      </c>
      <c r="O429" t="s">
        <v>25</v>
      </c>
    </row>
    <row r="430" spans="14:15" x14ac:dyDescent="0.25">
      <c r="N430">
        <v>92147</v>
      </c>
      <c r="O430" t="s">
        <v>25</v>
      </c>
    </row>
    <row r="431" spans="14:15" x14ac:dyDescent="0.25">
      <c r="N431">
        <v>92152</v>
      </c>
      <c r="O431" t="s">
        <v>25</v>
      </c>
    </row>
    <row r="432" spans="14:15" x14ac:dyDescent="0.25">
      <c r="N432">
        <v>92154</v>
      </c>
      <c r="O432" t="s">
        <v>25</v>
      </c>
    </row>
    <row r="433" spans="14:15" x14ac:dyDescent="0.25">
      <c r="N433">
        <v>92155</v>
      </c>
      <c r="O433" t="s">
        <v>25</v>
      </c>
    </row>
    <row r="434" spans="14:15" x14ac:dyDescent="0.25">
      <c r="N434">
        <v>92173</v>
      </c>
      <c r="O434" t="s">
        <v>25</v>
      </c>
    </row>
    <row r="435" spans="14:15" x14ac:dyDescent="0.25">
      <c r="N435">
        <v>92182</v>
      </c>
      <c r="O435" t="s">
        <v>25</v>
      </c>
    </row>
    <row r="436" spans="14:15" x14ac:dyDescent="0.25">
      <c r="N436">
        <v>92201</v>
      </c>
      <c r="O436" t="s">
        <v>19</v>
      </c>
    </row>
    <row r="437" spans="14:15" x14ac:dyDescent="0.25">
      <c r="N437">
        <v>92203</v>
      </c>
      <c r="O437" t="s">
        <v>19</v>
      </c>
    </row>
    <row r="438" spans="14:15" x14ac:dyDescent="0.25">
      <c r="N438">
        <v>92210</v>
      </c>
      <c r="O438" t="s">
        <v>19</v>
      </c>
    </row>
    <row r="439" spans="14:15" x14ac:dyDescent="0.25">
      <c r="N439">
        <v>92211</v>
      </c>
      <c r="O439" t="s">
        <v>19</v>
      </c>
    </row>
    <row r="440" spans="14:15" x14ac:dyDescent="0.25">
      <c r="N440">
        <v>92220</v>
      </c>
      <c r="O440" t="s">
        <v>19</v>
      </c>
    </row>
    <row r="441" spans="14:15" x14ac:dyDescent="0.25">
      <c r="N441">
        <v>92222</v>
      </c>
      <c r="O441" t="s">
        <v>19</v>
      </c>
    </row>
    <row r="442" spans="14:15" x14ac:dyDescent="0.25">
      <c r="N442">
        <v>92223</v>
      </c>
      <c r="O442" t="s">
        <v>25</v>
      </c>
    </row>
    <row r="443" spans="14:15" x14ac:dyDescent="0.25">
      <c r="N443">
        <v>92225</v>
      </c>
      <c r="O443" t="s">
        <v>19</v>
      </c>
    </row>
    <row r="444" spans="14:15" x14ac:dyDescent="0.25">
      <c r="N444">
        <v>92227</v>
      </c>
      <c r="O444" t="s">
        <v>19</v>
      </c>
    </row>
    <row r="445" spans="14:15" x14ac:dyDescent="0.25">
      <c r="N445">
        <v>92230</v>
      </c>
      <c r="O445" t="s">
        <v>19</v>
      </c>
    </row>
    <row r="446" spans="14:15" x14ac:dyDescent="0.25">
      <c r="N446">
        <v>92231</v>
      </c>
      <c r="O446" t="s">
        <v>19</v>
      </c>
    </row>
    <row r="447" spans="14:15" x14ac:dyDescent="0.25">
      <c r="N447">
        <v>92233</v>
      </c>
      <c r="O447" t="s">
        <v>19</v>
      </c>
    </row>
    <row r="448" spans="14:15" x14ac:dyDescent="0.25">
      <c r="N448">
        <v>92234</v>
      </c>
      <c r="O448" t="s">
        <v>19</v>
      </c>
    </row>
    <row r="449" spans="14:15" x14ac:dyDescent="0.25">
      <c r="N449">
        <v>92236</v>
      </c>
      <c r="O449" t="s">
        <v>19</v>
      </c>
    </row>
    <row r="450" spans="14:15" x14ac:dyDescent="0.25">
      <c r="N450">
        <v>92239</v>
      </c>
      <c r="O450" t="s">
        <v>19</v>
      </c>
    </row>
    <row r="451" spans="14:15" x14ac:dyDescent="0.25">
      <c r="N451">
        <v>92240</v>
      </c>
      <c r="O451" t="s">
        <v>19</v>
      </c>
    </row>
    <row r="452" spans="14:15" x14ac:dyDescent="0.25">
      <c r="N452">
        <v>92241</v>
      </c>
      <c r="O452" t="s">
        <v>19</v>
      </c>
    </row>
    <row r="453" spans="14:15" x14ac:dyDescent="0.25">
      <c r="N453">
        <v>92242</v>
      </c>
      <c r="O453" t="s">
        <v>19</v>
      </c>
    </row>
    <row r="454" spans="14:15" x14ac:dyDescent="0.25">
      <c r="N454">
        <v>92243</v>
      </c>
      <c r="O454" t="s">
        <v>19</v>
      </c>
    </row>
    <row r="455" spans="14:15" x14ac:dyDescent="0.25">
      <c r="N455">
        <v>92249</v>
      </c>
      <c r="O455" t="s">
        <v>19</v>
      </c>
    </row>
    <row r="456" spans="14:15" x14ac:dyDescent="0.25">
      <c r="N456">
        <v>92250</v>
      </c>
      <c r="O456" t="s">
        <v>19</v>
      </c>
    </row>
    <row r="457" spans="14:15" x14ac:dyDescent="0.25">
      <c r="N457">
        <v>92251</v>
      </c>
      <c r="O457" t="s">
        <v>19</v>
      </c>
    </row>
    <row r="458" spans="14:15" x14ac:dyDescent="0.25">
      <c r="N458">
        <v>92252</v>
      </c>
      <c r="O458" t="s">
        <v>19</v>
      </c>
    </row>
    <row r="459" spans="14:15" x14ac:dyDescent="0.25">
      <c r="N459">
        <v>92253</v>
      </c>
      <c r="O459" t="s">
        <v>19</v>
      </c>
    </row>
    <row r="460" spans="14:15" x14ac:dyDescent="0.25">
      <c r="N460">
        <v>92254</v>
      </c>
      <c r="O460" t="s">
        <v>19</v>
      </c>
    </row>
    <row r="461" spans="14:15" x14ac:dyDescent="0.25">
      <c r="N461">
        <v>92256</v>
      </c>
      <c r="O461" t="s">
        <v>19</v>
      </c>
    </row>
    <row r="462" spans="14:15" x14ac:dyDescent="0.25">
      <c r="N462">
        <v>92257</v>
      </c>
      <c r="O462" t="s">
        <v>19</v>
      </c>
    </row>
    <row r="463" spans="14:15" x14ac:dyDescent="0.25">
      <c r="N463">
        <v>92258</v>
      </c>
      <c r="O463" t="s">
        <v>19</v>
      </c>
    </row>
    <row r="464" spans="14:15" x14ac:dyDescent="0.25">
      <c r="N464">
        <v>92259</v>
      </c>
      <c r="O464" t="s">
        <v>19</v>
      </c>
    </row>
    <row r="465" spans="14:15" x14ac:dyDescent="0.25">
      <c r="N465">
        <v>92260</v>
      </c>
      <c r="O465" t="s">
        <v>19</v>
      </c>
    </row>
    <row r="466" spans="14:15" x14ac:dyDescent="0.25">
      <c r="N466">
        <v>92262</v>
      </c>
      <c r="O466" t="s">
        <v>19</v>
      </c>
    </row>
    <row r="467" spans="14:15" x14ac:dyDescent="0.25">
      <c r="N467">
        <v>92264</v>
      </c>
      <c r="O467" t="s">
        <v>19</v>
      </c>
    </row>
    <row r="468" spans="14:15" x14ac:dyDescent="0.25">
      <c r="N468">
        <v>92266</v>
      </c>
      <c r="O468" t="s">
        <v>19</v>
      </c>
    </row>
    <row r="469" spans="14:15" x14ac:dyDescent="0.25">
      <c r="N469">
        <v>92267</v>
      </c>
      <c r="O469" t="s">
        <v>19</v>
      </c>
    </row>
    <row r="470" spans="14:15" x14ac:dyDescent="0.25">
      <c r="N470">
        <v>92268</v>
      </c>
      <c r="O470" t="s">
        <v>19</v>
      </c>
    </row>
    <row r="471" spans="14:15" x14ac:dyDescent="0.25">
      <c r="N471">
        <v>92270</v>
      </c>
      <c r="O471" t="s">
        <v>19</v>
      </c>
    </row>
    <row r="472" spans="14:15" x14ac:dyDescent="0.25">
      <c r="N472">
        <v>92273</v>
      </c>
      <c r="O472" t="s">
        <v>19</v>
      </c>
    </row>
    <row r="473" spans="14:15" x14ac:dyDescent="0.25">
      <c r="N473">
        <v>92274</v>
      </c>
      <c r="O473" t="s">
        <v>19</v>
      </c>
    </row>
    <row r="474" spans="14:15" x14ac:dyDescent="0.25">
      <c r="N474">
        <v>92275</v>
      </c>
      <c r="O474" t="s">
        <v>19</v>
      </c>
    </row>
    <row r="475" spans="14:15" x14ac:dyDescent="0.25">
      <c r="N475">
        <v>92276</v>
      </c>
      <c r="O475" t="s">
        <v>19</v>
      </c>
    </row>
    <row r="476" spans="14:15" x14ac:dyDescent="0.25">
      <c r="N476">
        <v>92277</v>
      </c>
      <c r="O476" t="s">
        <v>19</v>
      </c>
    </row>
    <row r="477" spans="14:15" x14ac:dyDescent="0.25">
      <c r="N477">
        <v>92278</v>
      </c>
      <c r="O477" t="s">
        <v>19</v>
      </c>
    </row>
    <row r="478" spans="14:15" x14ac:dyDescent="0.25">
      <c r="N478">
        <v>92280</v>
      </c>
      <c r="O478" t="s">
        <v>19</v>
      </c>
    </row>
    <row r="479" spans="14:15" x14ac:dyDescent="0.25">
      <c r="N479">
        <v>92281</v>
      </c>
      <c r="O479" t="s">
        <v>19</v>
      </c>
    </row>
    <row r="480" spans="14:15" x14ac:dyDescent="0.25">
      <c r="N480">
        <v>92282</v>
      </c>
      <c r="O480" t="s">
        <v>19</v>
      </c>
    </row>
    <row r="481" spans="14:15" x14ac:dyDescent="0.25">
      <c r="N481">
        <v>92283</v>
      </c>
      <c r="O481" t="s">
        <v>19</v>
      </c>
    </row>
    <row r="482" spans="14:15" x14ac:dyDescent="0.25">
      <c r="N482">
        <v>92284</v>
      </c>
      <c r="O482" t="s">
        <v>19</v>
      </c>
    </row>
    <row r="483" spans="14:15" x14ac:dyDescent="0.25">
      <c r="N483">
        <v>92285</v>
      </c>
      <c r="O483" t="s">
        <v>19</v>
      </c>
    </row>
    <row r="484" spans="14:15" x14ac:dyDescent="0.25">
      <c r="N484">
        <v>92301</v>
      </c>
      <c r="O484" t="s">
        <v>26</v>
      </c>
    </row>
    <row r="485" spans="14:15" x14ac:dyDescent="0.25">
      <c r="N485">
        <v>92304</v>
      </c>
      <c r="O485" t="s">
        <v>19</v>
      </c>
    </row>
    <row r="486" spans="14:15" x14ac:dyDescent="0.25">
      <c r="N486">
        <v>92305</v>
      </c>
      <c r="O486" t="s">
        <v>25</v>
      </c>
    </row>
    <row r="487" spans="14:15" x14ac:dyDescent="0.25">
      <c r="N487">
        <v>92307</v>
      </c>
      <c r="O487" t="s">
        <v>26</v>
      </c>
    </row>
    <row r="488" spans="14:15" x14ac:dyDescent="0.25">
      <c r="N488">
        <v>92308</v>
      </c>
      <c r="O488" t="s">
        <v>26</v>
      </c>
    </row>
    <row r="489" spans="14:15" x14ac:dyDescent="0.25">
      <c r="N489">
        <v>92309</v>
      </c>
      <c r="O489" t="s">
        <v>26</v>
      </c>
    </row>
    <row r="490" spans="14:15" x14ac:dyDescent="0.25">
      <c r="N490">
        <v>92310</v>
      </c>
      <c r="O490" t="s">
        <v>26</v>
      </c>
    </row>
    <row r="491" spans="14:15" x14ac:dyDescent="0.25">
      <c r="N491">
        <v>92311</v>
      </c>
      <c r="O491" t="s">
        <v>26</v>
      </c>
    </row>
    <row r="492" spans="14:15" x14ac:dyDescent="0.25">
      <c r="N492">
        <v>92313</v>
      </c>
      <c r="O492" t="s">
        <v>25</v>
      </c>
    </row>
    <row r="493" spans="14:15" x14ac:dyDescent="0.25">
      <c r="N493">
        <v>92314</v>
      </c>
      <c r="O493" t="s">
        <v>25</v>
      </c>
    </row>
    <row r="494" spans="14:15" x14ac:dyDescent="0.25">
      <c r="N494">
        <v>92315</v>
      </c>
      <c r="O494" t="s">
        <v>25</v>
      </c>
    </row>
    <row r="495" spans="14:15" x14ac:dyDescent="0.25">
      <c r="N495">
        <v>92316</v>
      </c>
      <c r="O495" t="s">
        <v>25</v>
      </c>
    </row>
    <row r="496" spans="14:15" x14ac:dyDescent="0.25">
      <c r="N496">
        <v>92317</v>
      </c>
      <c r="O496" t="s">
        <v>25</v>
      </c>
    </row>
    <row r="497" spans="14:15" x14ac:dyDescent="0.25">
      <c r="N497">
        <v>92318</v>
      </c>
      <c r="O497" t="s">
        <v>25</v>
      </c>
    </row>
    <row r="498" spans="14:15" x14ac:dyDescent="0.25">
      <c r="N498">
        <v>92320</v>
      </c>
      <c r="O498" t="s">
        <v>25</v>
      </c>
    </row>
    <row r="499" spans="14:15" x14ac:dyDescent="0.25">
      <c r="N499">
        <v>92321</v>
      </c>
      <c r="O499" t="s">
        <v>26</v>
      </c>
    </row>
    <row r="500" spans="14:15" x14ac:dyDescent="0.25">
      <c r="N500">
        <v>92322</v>
      </c>
      <c r="O500" t="s">
        <v>26</v>
      </c>
    </row>
    <row r="501" spans="14:15" x14ac:dyDescent="0.25">
      <c r="N501">
        <v>92324</v>
      </c>
      <c r="O501" t="s">
        <v>25</v>
      </c>
    </row>
    <row r="502" spans="14:15" x14ac:dyDescent="0.25">
      <c r="N502">
        <v>92325</v>
      </c>
      <c r="O502" t="s">
        <v>26</v>
      </c>
    </row>
    <row r="503" spans="14:15" x14ac:dyDescent="0.25">
      <c r="N503">
        <v>92327</v>
      </c>
      <c r="O503" t="s">
        <v>26</v>
      </c>
    </row>
    <row r="504" spans="14:15" x14ac:dyDescent="0.25">
      <c r="N504">
        <v>92328</v>
      </c>
      <c r="O504" t="s">
        <v>26</v>
      </c>
    </row>
    <row r="505" spans="14:15" x14ac:dyDescent="0.25">
      <c r="N505">
        <v>92332</v>
      </c>
      <c r="O505" t="s">
        <v>19</v>
      </c>
    </row>
    <row r="506" spans="14:15" x14ac:dyDescent="0.25">
      <c r="N506">
        <v>92333</v>
      </c>
      <c r="O506" t="s">
        <v>25</v>
      </c>
    </row>
    <row r="507" spans="14:15" x14ac:dyDescent="0.25">
      <c r="N507">
        <v>92335</v>
      </c>
      <c r="O507" t="s">
        <v>25</v>
      </c>
    </row>
    <row r="508" spans="14:15" x14ac:dyDescent="0.25">
      <c r="N508">
        <v>92336</v>
      </c>
      <c r="O508" t="s">
        <v>25</v>
      </c>
    </row>
    <row r="509" spans="14:15" x14ac:dyDescent="0.25">
      <c r="N509">
        <v>92337</v>
      </c>
      <c r="O509" t="s">
        <v>25</v>
      </c>
    </row>
    <row r="510" spans="14:15" x14ac:dyDescent="0.25">
      <c r="N510">
        <v>92338</v>
      </c>
      <c r="O510" t="s">
        <v>26</v>
      </c>
    </row>
    <row r="511" spans="14:15" x14ac:dyDescent="0.25">
      <c r="N511">
        <v>92339</v>
      </c>
      <c r="O511" t="s">
        <v>25</v>
      </c>
    </row>
    <row r="512" spans="14:15" x14ac:dyDescent="0.25">
      <c r="N512">
        <v>92341</v>
      </c>
      <c r="O512" t="s">
        <v>26</v>
      </c>
    </row>
    <row r="513" spans="14:15" x14ac:dyDescent="0.25">
      <c r="N513">
        <v>92342</v>
      </c>
      <c r="O513" t="s">
        <v>26</v>
      </c>
    </row>
    <row r="514" spans="14:15" x14ac:dyDescent="0.25">
      <c r="N514">
        <v>92344</v>
      </c>
      <c r="O514" t="s">
        <v>26</v>
      </c>
    </row>
    <row r="515" spans="14:15" x14ac:dyDescent="0.25">
      <c r="N515">
        <v>92345</v>
      </c>
      <c r="O515" t="s">
        <v>26</v>
      </c>
    </row>
    <row r="516" spans="14:15" x14ac:dyDescent="0.25">
      <c r="N516">
        <v>92346</v>
      </c>
      <c r="O516" t="s">
        <v>25</v>
      </c>
    </row>
    <row r="517" spans="14:15" x14ac:dyDescent="0.25">
      <c r="N517">
        <v>92347</v>
      </c>
      <c r="O517" t="s">
        <v>26</v>
      </c>
    </row>
    <row r="518" spans="14:15" x14ac:dyDescent="0.25">
      <c r="N518">
        <v>92350</v>
      </c>
      <c r="O518" t="s">
        <v>25</v>
      </c>
    </row>
    <row r="519" spans="14:15" x14ac:dyDescent="0.25">
      <c r="N519">
        <v>92352</v>
      </c>
      <c r="O519" t="s">
        <v>26</v>
      </c>
    </row>
    <row r="520" spans="14:15" x14ac:dyDescent="0.25">
      <c r="N520">
        <v>92354</v>
      </c>
      <c r="O520" t="s">
        <v>25</v>
      </c>
    </row>
    <row r="521" spans="14:15" x14ac:dyDescent="0.25">
      <c r="N521">
        <v>92356</v>
      </c>
      <c r="O521" t="s">
        <v>19</v>
      </c>
    </row>
    <row r="522" spans="14:15" x14ac:dyDescent="0.25">
      <c r="N522">
        <v>92358</v>
      </c>
      <c r="O522" t="s">
        <v>25</v>
      </c>
    </row>
    <row r="523" spans="14:15" x14ac:dyDescent="0.25">
      <c r="N523">
        <v>92359</v>
      </c>
      <c r="O523" t="s">
        <v>25</v>
      </c>
    </row>
    <row r="524" spans="14:15" x14ac:dyDescent="0.25">
      <c r="N524">
        <v>92363</v>
      </c>
      <c r="O524" t="s">
        <v>19</v>
      </c>
    </row>
    <row r="525" spans="14:15" x14ac:dyDescent="0.25">
      <c r="N525">
        <v>92364</v>
      </c>
      <c r="O525" t="s">
        <v>26</v>
      </c>
    </row>
    <row r="526" spans="14:15" x14ac:dyDescent="0.25">
      <c r="N526">
        <v>92365</v>
      </c>
      <c r="O526" t="s">
        <v>26</v>
      </c>
    </row>
    <row r="527" spans="14:15" x14ac:dyDescent="0.25">
      <c r="N527">
        <v>92368</v>
      </c>
      <c r="O527" t="s">
        <v>26</v>
      </c>
    </row>
    <row r="528" spans="14:15" x14ac:dyDescent="0.25">
      <c r="N528">
        <v>92371</v>
      </c>
      <c r="O528" t="s">
        <v>26</v>
      </c>
    </row>
    <row r="529" spans="14:15" x14ac:dyDescent="0.25">
      <c r="N529">
        <v>92372</v>
      </c>
      <c r="O529" t="s">
        <v>26</v>
      </c>
    </row>
    <row r="530" spans="14:15" x14ac:dyDescent="0.25">
      <c r="N530">
        <v>92373</v>
      </c>
      <c r="O530" t="s">
        <v>25</v>
      </c>
    </row>
    <row r="531" spans="14:15" x14ac:dyDescent="0.25">
      <c r="N531">
        <v>92374</v>
      </c>
      <c r="O531" t="s">
        <v>25</v>
      </c>
    </row>
    <row r="532" spans="14:15" x14ac:dyDescent="0.25">
      <c r="N532">
        <v>92376</v>
      </c>
      <c r="O532" t="s">
        <v>25</v>
      </c>
    </row>
    <row r="533" spans="14:15" x14ac:dyDescent="0.25">
      <c r="N533">
        <v>92377</v>
      </c>
      <c r="O533" t="s">
        <v>25</v>
      </c>
    </row>
    <row r="534" spans="14:15" x14ac:dyDescent="0.25">
      <c r="N534">
        <v>92378</v>
      </c>
      <c r="O534" t="s">
        <v>25</v>
      </c>
    </row>
    <row r="535" spans="14:15" x14ac:dyDescent="0.25">
      <c r="N535">
        <v>92382</v>
      </c>
      <c r="O535" t="s">
        <v>25</v>
      </c>
    </row>
    <row r="536" spans="14:15" x14ac:dyDescent="0.25">
      <c r="N536">
        <v>92384</v>
      </c>
      <c r="O536" t="s">
        <v>26</v>
      </c>
    </row>
    <row r="537" spans="14:15" x14ac:dyDescent="0.25">
      <c r="N537">
        <v>92385</v>
      </c>
      <c r="O537" t="s">
        <v>25</v>
      </c>
    </row>
    <row r="538" spans="14:15" x14ac:dyDescent="0.25">
      <c r="N538">
        <v>92386</v>
      </c>
      <c r="O538" t="s">
        <v>25</v>
      </c>
    </row>
    <row r="539" spans="14:15" x14ac:dyDescent="0.25">
      <c r="N539">
        <v>92389</v>
      </c>
      <c r="O539" t="s">
        <v>26</v>
      </c>
    </row>
    <row r="540" spans="14:15" x14ac:dyDescent="0.25">
      <c r="N540">
        <v>92391</v>
      </c>
      <c r="O540" t="s">
        <v>26</v>
      </c>
    </row>
    <row r="541" spans="14:15" x14ac:dyDescent="0.25">
      <c r="N541">
        <v>92392</v>
      </c>
      <c r="O541" t="s">
        <v>26</v>
      </c>
    </row>
    <row r="542" spans="14:15" x14ac:dyDescent="0.25">
      <c r="N542">
        <v>92394</v>
      </c>
      <c r="O542" t="s">
        <v>26</v>
      </c>
    </row>
    <row r="543" spans="14:15" x14ac:dyDescent="0.25">
      <c r="N543">
        <v>92395</v>
      </c>
      <c r="O543" t="s">
        <v>26</v>
      </c>
    </row>
    <row r="544" spans="14:15" x14ac:dyDescent="0.25">
      <c r="N544">
        <v>92397</v>
      </c>
      <c r="O544" t="s">
        <v>26</v>
      </c>
    </row>
    <row r="545" spans="14:15" x14ac:dyDescent="0.25">
      <c r="N545">
        <v>92398</v>
      </c>
      <c r="O545" t="s">
        <v>26</v>
      </c>
    </row>
    <row r="546" spans="14:15" x14ac:dyDescent="0.25">
      <c r="N546">
        <v>92399</v>
      </c>
      <c r="O546" t="s">
        <v>25</v>
      </c>
    </row>
    <row r="547" spans="14:15" x14ac:dyDescent="0.25">
      <c r="N547">
        <v>92401</v>
      </c>
      <c r="O547" t="s">
        <v>25</v>
      </c>
    </row>
    <row r="548" spans="14:15" x14ac:dyDescent="0.25">
      <c r="N548">
        <v>92404</v>
      </c>
      <c r="O548" t="s">
        <v>25</v>
      </c>
    </row>
    <row r="549" spans="14:15" x14ac:dyDescent="0.25">
      <c r="N549">
        <v>92405</v>
      </c>
      <c r="O549" t="s">
        <v>25</v>
      </c>
    </row>
    <row r="550" spans="14:15" x14ac:dyDescent="0.25">
      <c r="N550">
        <v>92407</v>
      </c>
      <c r="O550" t="s">
        <v>25</v>
      </c>
    </row>
    <row r="551" spans="14:15" x14ac:dyDescent="0.25">
      <c r="N551">
        <v>92408</v>
      </c>
      <c r="O551" t="s">
        <v>25</v>
      </c>
    </row>
    <row r="552" spans="14:15" x14ac:dyDescent="0.25">
      <c r="N552">
        <v>92410</v>
      </c>
      <c r="O552" t="s">
        <v>25</v>
      </c>
    </row>
    <row r="553" spans="14:15" x14ac:dyDescent="0.25">
      <c r="N553">
        <v>92411</v>
      </c>
      <c r="O553" t="s">
        <v>25</v>
      </c>
    </row>
    <row r="554" spans="14:15" x14ac:dyDescent="0.25">
      <c r="N554">
        <v>92415</v>
      </c>
      <c r="O554" t="s">
        <v>25</v>
      </c>
    </row>
    <row r="555" spans="14:15" x14ac:dyDescent="0.25">
      <c r="N555">
        <v>92501</v>
      </c>
      <c r="O555" t="s">
        <v>25</v>
      </c>
    </row>
    <row r="556" spans="14:15" x14ac:dyDescent="0.25">
      <c r="N556">
        <v>92503</v>
      </c>
      <c r="O556" t="s">
        <v>25</v>
      </c>
    </row>
    <row r="557" spans="14:15" x14ac:dyDescent="0.25">
      <c r="N557">
        <v>92504</v>
      </c>
      <c r="O557" t="s">
        <v>25</v>
      </c>
    </row>
    <row r="558" spans="14:15" x14ac:dyDescent="0.25">
      <c r="N558">
        <v>92505</v>
      </c>
      <c r="O558" t="s">
        <v>25</v>
      </c>
    </row>
    <row r="559" spans="14:15" x14ac:dyDescent="0.25">
      <c r="N559">
        <v>92506</v>
      </c>
      <c r="O559" t="s">
        <v>25</v>
      </c>
    </row>
    <row r="560" spans="14:15" x14ac:dyDescent="0.25">
      <c r="N560">
        <v>92507</v>
      </c>
      <c r="O560" t="s">
        <v>25</v>
      </c>
    </row>
    <row r="561" spans="14:15" x14ac:dyDescent="0.25">
      <c r="N561">
        <v>92508</v>
      </c>
      <c r="O561" t="s">
        <v>25</v>
      </c>
    </row>
    <row r="562" spans="14:15" x14ac:dyDescent="0.25">
      <c r="N562">
        <v>92509</v>
      </c>
      <c r="O562" t="s">
        <v>25</v>
      </c>
    </row>
    <row r="563" spans="14:15" x14ac:dyDescent="0.25">
      <c r="N563">
        <v>92518</v>
      </c>
      <c r="O563" t="s">
        <v>25</v>
      </c>
    </row>
    <row r="564" spans="14:15" x14ac:dyDescent="0.25">
      <c r="N564">
        <v>92521</v>
      </c>
      <c r="O564" t="s">
        <v>25</v>
      </c>
    </row>
    <row r="565" spans="14:15" x14ac:dyDescent="0.25">
      <c r="N565">
        <v>92530</v>
      </c>
      <c r="O565" t="s">
        <v>25</v>
      </c>
    </row>
    <row r="566" spans="14:15" x14ac:dyDescent="0.25">
      <c r="N566">
        <v>92532</v>
      </c>
      <c r="O566" t="s">
        <v>25</v>
      </c>
    </row>
    <row r="567" spans="14:15" x14ac:dyDescent="0.25">
      <c r="N567">
        <v>92536</v>
      </c>
      <c r="O567" t="s">
        <v>25</v>
      </c>
    </row>
    <row r="568" spans="14:15" x14ac:dyDescent="0.25">
      <c r="N568">
        <v>92539</v>
      </c>
      <c r="O568" t="s">
        <v>25</v>
      </c>
    </row>
    <row r="569" spans="14:15" x14ac:dyDescent="0.25">
      <c r="N569">
        <v>92543</v>
      </c>
      <c r="O569" t="s">
        <v>25</v>
      </c>
    </row>
    <row r="570" spans="14:15" x14ac:dyDescent="0.25">
      <c r="N570">
        <v>92544</v>
      </c>
      <c r="O570" t="s">
        <v>25</v>
      </c>
    </row>
    <row r="571" spans="14:15" x14ac:dyDescent="0.25">
      <c r="N571">
        <v>92545</v>
      </c>
      <c r="O571" t="s">
        <v>25</v>
      </c>
    </row>
    <row r="572" spans="14:15" x14ac:dyDescent="0.25">
      <c r="N572">
        <v>92548</v>
      </c>
      <c r="O572" t="s">
        <v>25</v>
      </c>
    </row>
    <row r="573" spans="14:15" x14ac:dyDescent="0.25">
      <c r="N573">
        <v>92549</v>
      </c>
      <c r="O573" t="s">
        <v>25</v>
      </c>
    </row>
    <row r="574" spans="14:15" x14ac:dyDescent="0.25">
      <c r="N574">
        <v>92551</v>
      </c>
      <c r="O574" t="s">
        <v>25</v>
      </c>
    </row>
    <row r="575" spans="14:15" x14ac:dyDescent="0.25">
      <c r="N575">
        <v>92553</v>
      </c>
      <c r="O575" t="s">
        <v>25</v>
      </c>
    </row>
    <row r="576" spans="14:15" x14ac:dyDescent="0.25">
      <c r="N576">
        <v>92555</v>
      </c>
      <c r="O576" t="s">
        <v>25</v>
      </c>
    </row>
    <row r="577" spans="14:15" x14ac:dyDescent="0.25">
      <c r="N577">
        <v>92557</v>
      </c>
      <c r="O577" t="s">
        <v>25</v>
      </c>
    </row>
    <row r="578" spans="14:15" x14ac:dyDescent="0.25">
      <c r="N578">
        <v>92561</v>
      </c>
      <c r="O578" t="s">
        <v>25</v>
      </c>
    </row>
    <row r="579" spans="14:15" x14ac:dyDescent="0.25">
      <c r="N579">
        <v>92562</v>
      </c>
      <c r="O579" t="s">
        <v>25</v>
      </c>
    </row>
    <row r="580" spans="14:15" x14ac:dyDescent="0.25">
      <c r="N580">
        <v>92563</v>
      </c>
      <c r="O580" t="s">
        <v>25</v>
      </c>
    </row>
    <row r="581" spans="14:15" x14ac:dyDescent="0.25">
      <c r="N581">
        <v>92567</v>
      </c>
      <c r="O581" t="s">
        <v>25</v>
      </c>
    </row>
    <row r="582" spans="14:15" x14ac:dyDescent="0.25">
      <c r="N582">
        <v>92570</v>
      </c>
      <c r="O582" t="s">
        <v>25</v>
      </c>
    </row>
    <row r="583" spans="14:15" x14ac:dyDescent="0.25">
      <c r="N583">
        <v>92571</v>
      </c>
      <c r="O583" t="s">
        <v>25</v>
      </c>
    </row>
    <row r="584" spans="14:15" x14ac:dyDescent="0.25">
      <c r="N584">
        <v>92582</v>
      </c>
      <c r="O584" t="s">
        <v>25</v>
      </c>
    </row>
    <row r="585" spans="14:15" x14ac:dyDescent="0.25">
      <c r="N585">
        <v>92583</v>
      </c>
      <c r="O585" t="s">
        <v>25</v>
      </c>
    </row>
    <row r="586" spans="14:15" x14ac:dyDescent="0.25">
      <c r="N586">
        <v>92584</v>
      </c>
      <c r="O586" t="s">
        <v>25</v>
      </c>
    </row>
    <row r="587" spans="14:15" x14ac:dyDescent="0.25">
      <c r="N587">
        <v>92585</v>
      </c>
      <c r="O587" t="s">
        <v>25</v>
      </c>
    </row>
    <row r="588" spans="14:15" x14ac:dyDescent="0.25">
      <c r="N588">
        <v>92586</v>
      </c>
      <c r="O588" t="s">
        <v>25</v>
      </c>
    </row>
    <row r="589" spans="14:15" x14ac:dyDescent="0.25">
      <c r="N589">
        <v>92587</v>
      </c>
      <c r="O589" t="s">
        <v>25</v>
      </c>
    </row>
    <row r="590" spans="14:15" x14ac:dyDescent="0.25">
      <c r="N590">
        <v>92590</v>
      </c>
      <c r="O590" t="s">
        <v>25</v>
      </c>
    </row>
    <row r="591" spans="14:15" x14ac:dyDescent="0.25">
      <c r="N591">
        <v>92591</v>
      </c>
      <c r="O591" t="s">
        <v>25</v>
      </c>
    </row>
    <row r="592" spans="14:15" x14ac:dyDescent="0.25">
      <c r="N592">
        <v>92592</v>
      </c>
      <c r="O592" t="s">
        <v>25</v>
      </c>
    </row>
    <row r="593" spans="14:15" x14ac:dyDescent="0.25">
      <c r="N593">
        <v>92595</v>
      </c>
      <c r="O593" t="s">
        <v>25</v>
      </c>
    </row>
    <row r="594" spans="14:15" x14ac:dyDescent="0.25">
      <c r="N594">
        <v>92596</v>
      </c>
      <c r="O594" t="s">
        <v>25</v>
      </c>
    </row>
    <row r="595" spans="14:15" x14ac:dyDescent="0.25">
      <c r="N595">
        <v>92602</v>
      </c>
      <c r="O595" t="s">
        <v>25</v>
      </c>
    </row>
    <row r="596" spans="14:15" x14ac:dyDescent="0.25">
      <c r="N596">
        <v>92603</v>
      </c>
      <c r="O596" t="s">
        <v>25</v>
      </c>
    </row>
    <row r="597" spans="14:15" x14ac:dyDescent="0.25">
      <c r="N597">
        <v>92604</v>
      </c>
      <c r="O597" t="s">
        <v>25</v>
      </c>
    </row>
    <row r="598" spans="14:15" x14ac:dyDescent="0.25">
      <c r="N598">
        <v>92606</v>
      </c>
      <c r="O598" t="s">
        <v>25</v>
      </c>
    </row>
    <row r="599" spans="14:15" x14ac:dyDescent="0.25">
      <c r="N599">
        <v>92610</v>
      </c>
      <c r="O599" t="s">
        <v>25</v>
      </c>
    </row>
    <row r="600" spans="14:15" x14ac:dyDescent="0.25">
      <c r="N600">
        <v>92612</v>
      </c>
      <c r="O600" t="s">
        <v>25</v>
      </c>
    </row>
    <row r="601" spans="14:15" x14ac:dyDescent="0.25">
      <c r="N601">
        <v>92614</v>
      </c>
      <c r="O601" t="s">
        <v>25</v>
      </c>
    </row>
    <row r="602" spans="14:15" x14ac:dyDescent="0.25">
      <c r="N602">
        <v>92617</v>
      </c>
      <c r="O602" t="s">
        <v>25</v>
      </c>
    </row>
    <row r="603" spans="14:15" x14ac:dyDescent="0.25">
      <c r="N603">
        <v>92618</v>
      </c>
      <c r="O603" t="s">
        <v>25</v>
      </c>
    </row>
    <row r="604" spans="14:15" x14ac:dyDescent="0.25">
      <c r="N604">
        <v>92620</v>
      </c>
      <c r="O604" t="s">
        <v>25</v>
      </c>
    </row>
    <row r="605" spans="14:15" x14ac:dyDescent="0.25">
      <c r="N605">
        <v>92624</v>
      </c>
      <c r="O605" t="s">
        <v>25</v>
      </c>
    </row>
    <row r="606" spans="14:15" x14ac:dyDescent="0.25">
      <c r="N606">
        <v>92625</v>
      </c>
      <c r="O606" t="s">
        <v>25</v>
      </c>
    </row>
    <row r="607" spans="14:15" x14ac:dyDescent="0.25">
      <c r="N607">
        <v>92626</v>
      </c>
      <c r="O607" t="s">
        <v>25</v>
      </c>
    </row>
    <row r="608" spans="14:15" x14ac:dyDescent="0.25">
      <c r="N608">
        <v>92627</v>
      </c>
      <c r="O608" t="s">
        <v>25</v>
      </c>
    </row>
    <row r="609" spans="14:15" x14ac:dyDescent="0.25">
      <c r="N609">
        <v>92628</v>
      </c>
      <c r="O609" t="s">
        <v>25</v>
      </c>
    </row>
    <row r="610" spans="14:15" x14ac:dyDescent="0.25">
      <c r="N610">
        <v>92629</v>
      </c>
      <c r="O610" t="s">
        <v>25</v>
      </c>
    </row>
    <row r="611" spans="14:15" x14ac:dyDescent="0.25">
      <c r="N611">
        <v>92630</v>
      </c>
      <c r="O611" t="s">
        <v>25</v>
      </c>
    </row>
    <row r="612" spans="14:15" x14ac:dyDescent="0.25">
      <c r="N612">
        <v>92637</v>
      </c>
      <c r="O612" t="s">
        <v>25</v>
      </c>
    </row>
    <row r="613" spans="14:15" x14ac:dyDescent="0.25">
      <c r="N613">
        <v>92646</v>
      </c>
      <c r="O613" t="s">
        <v>25</v>
      </c>
    </row>
    <row r="614" spans="14:15" x14ac:dyDescent="0.25">
      <c r="N614">
        <v>92647</v>
      </c>
      <c r="O614" t="s">
        <v>25</v>
      </c>
    </row>
    <row r="615" spans="14:15" x14ac:dyDescent="0.25">
      <c r="N615">
        <v>92648</v>
      </c>
      <c r="O615" t="s">
        <v>25</v>
      </c>
    </row>
    <row r="616" spans="14:15" x14ac:dyDescent="0.25">
      <c r="N616">
        <v>92649</v>
      </c>
      <c r="O616" t="s">
        <v>25</v>
      </c>
    </row>
    <row r="617" spans="14:15" x14ac:dyDescent="0.25">
      <c r="N617">
        <v>92651</v>
      </c>
      <c r="O617" t="s">
        <v>25</v>
      </c>
    </row>
    <row r="618" spans="14:15" x14ac:dyDescent="0.25">
      <c r="N618">
        <v>92653</v>
      </c>
      <c r="O618" t="s">
        <v>25</v>
      </c>
    </row>
    <row r="619" spans="14:15" x14ac:dyDescent="0.25">
      <c r="N619">
        <v>92655</v>
      </c>
      <c r="O619" t="s">
        <v>25</v>
      </c>
    </row>
    <row r="620" spans="14:15" x14ac:dyDescent="0.25">
      <c r="N620">
        <v>92656</v>
      </c>
      <c r="O620" t="s">
        <v>25</v>
      </c>
    </row>
    <row r="621" spans="14:15" x14ac:dyDescent="0.25">
      <c r="N621">
        <v>92657</v>
      </c>
      <c r="O621" t="s">
        <v>25</v>
      </c>
    </row>
    <row r="622" spans="14:15" x14ac:dyDescent="0.25">
      <c r="N622">
        <v>92660</v>
      </c>
      <c r="O622" t="s">
        <v>25</v>
      </c>
    </row>
    <row r="623" spans="14:15" x14ac:dyDescent="0.25">
      <c r="N623">
        <v>92661</v>
      </c>
      <c r="O623" t="s">
        <v>25</v>
      </c>
    </row>
    <row r="624" spans="14:15" x14ac:dyDescent="0.25">
      <c r="N624">
        <v>92662</v>
      </c>
      <c r="O624" t="s">
        <v>25</v>
      </c>
    </row>
    <row r="625" spans="14:15" x14ac:dyDescent="0.25">
      <c r="N625">
        <v>92663</v>
      </c>
      <c r="O625" t="s">
        <v>25</v>
      </c>
    </row>
    <row r="626" spans="14:15" x14ac:dyDescent="0.25">
      <c r="N626">
        <v>92672</v>
      </c>
      <c r="O626" t="s">
        <v>25</v>
      </c>
    </row>
    <row r="627" spans="14:15" x14ac:dyDescent="0.25">
      <c r="N627">
        <v>92673</v>
      </c>
      <c r="O627" t="s">
        <v>25</v>
      </c>
    </row>
    <row r="628" spans="14:15" x14ac:dyDescent="0.25">
      <c r="N628">
        <v>92675</v>
      </c>
      <c r="O628" t="s">
        <v>25</v>
      </c>
    </row>
    <row r="629" spans="14:15" x14ac:dyDescent="0.25">
      <c r="N629">
        <v>92676</v>
      </c>
      <c r="O629" t="s">
        <v>25</v>
      </c>
    </row>
    <row r="630" spans="14:15" x14ac:dyDescent="0.25">
      <c r="N630">
        <v>92677</v>
      </c>
      <c r="O630" t="s">
        <v>25</v>
      </c>
    </row>
    <row r="631" spans="14:15" x14ac:dyDescent="0.25">
      <c r="N631">
        <v>92678</v>
      </c>
      <c r="O631" t="s">
        <v>25</v>
      </c>
    </row>
    <row r="632" spans="14:15" x14ac:dyDescent="0.25">
      <c r="N632">
        <v>92679</v>
      </c>
      <c r="O632" t="s">
        <v>25</v>
      </c>
    </row>
    <row r="633" spans="14:15" x14ac:dyDescent="0.25">
      <c r="N633">
        <v>92683</v>
      </c>
      <c r="O633" t="s">
        <v>25</v>
      </c>
    </row>
    <row r="634" spans="14:15" x14ac:dyDescent="0.25">
      <c r="N634">
        <v>92688</v>
      </c>
      <c r="O634" t="s">
        <v>25</v>
      </c>
    </row>
    <row r="635" spans="14:15" x14ac:dyDescent="0.25">
      <c r="N635">
        <v>92691</v>
      </c>
      <c r="O635" t="s">
        <v>25</v>
      </c>
    </row>
    <row r="636" spans="14:15" x14ac:dyDescent="0.25">
      <c r="N636">
        <v>92692</v>
      </c>
      <c r="O636" t="s">
        <v>25</v>
      </c>
    </row>
    <row r="637" spans="14:15" x14ac:dyDescent="0.25">
      <c r="N637">
        <v>92694</v>
      </c>
      <c r="O637" t="s">
        <v>25</v>
      </c>
    </row>
    <row r="638" spans="14:15" x14ac:dyDescent="0.25">
      <c r="N638">
        <v>92697</v>
      </c>
      <c r="O638" t="s">
        <v>25</v>
      </c>
    </row>
    <row r="639" spans="14:15" x14ac:dyDescent="0.25">
      <c r="N639">
        <v>92698</v>
      </c>
      <c r="O639" t="s">
        <v>25</v>
      </c>
    </row>
    <row r="640" spans="14:15" x14ac:dyDescent="0.25">
      <c r="N640">
        <v>92701</v>
      </c>
      <c r="O640" t="s">
        <v>25</v>
      </c>
    </row>
    <row r="641" spans="14:15" x14ac:dyDescent="0.25">
      <c r="N641">
        <v>92703</v>
      </c>
      <c r="O641" t="s">
        <v>25</v>
      </c>
    </row>
    <row r="642" spans="14:15" x14ac:dyDescent="0.25">
      <c r="N642">
        <v>92704</v>
      </c>
      <c r="O642" t="s">
        <v>25</v>
      </c>
    </row>
    <row r="643" spans="14:15" x14ac:dyDescent="0.25">
      <c r="N643">
        <v>92705</v>
      </c>
      <c r="O643" t="s">
        <v>25</v>
      </c>
    </row>
    <row r="644" spans="14:15" x14ac:dyDescent="0.25">
      <c r="N644">
        <v>92706</v>
      </c>
      <c r="O644" t="s">
        <v>25</v>
      </c>
    </row>
    <row r="645" spans="14:15" x14ac:dyDescent="0.25">
      <c r="N645">
        <v>92707</v>
      </c>
      <c r="O645" t="s">
        <v>25</v>
      </c>
    </row>
    <row r="646" spans="14:15" x14ac:dyDescent="0.25">
      <c r="N646">
        <v>92708</v>
      </c>
      <c r="O646" t="s">
        <v>25</v>
      </c>
    </row>
    <row r="647" spans="14:15" x14ac:dyDescent="0.25">
      <c r="N647">
        <v>92780</v>
      </c>
      <c r="O647" t="s">
        <v>25</v>
      </c>
    </row>
    <row r="648" spans="14:15" x14ac:dyDescent="0.25">
      <c r="N648">
        <v>92782</v>
      </c>
      <c r="O648" t="s">
        <v>25</v>
      </c>
    </row>
    <row r="649" spans="14:15" x14ac:dyDescent="0.25">
      <c r="N649">
        <v>92801</v>
      </c>
      <c r="O649" t="s">
        <v>25</v>
      </c>
    </row>
    <row r="650" spans="14:15" x14ac:dyDescent="0.25">
      <c r="N650">
        <v>92802</v>
      </c>
      <c r="O650" t="s">
        <v>25</v>
      </c>
    </row>
    <row r="651" spans="14:15" x14ac:dyDescent="0.25">
      <c r="N651">
        <v>92804</v>
      </c>
      <c r="O651" t="s">
        <v>25</v>
      </c>
    </row>
    <row r="652" spans="14:15" x14ac:dyDescent="0.25">
      <c r="N652">
        <v>92805</v>
      </c>
      <c r="O652" t="s">
        <v>25</v>
      </c>
    </row>
    <row r="653" spans="14:15" x14ac:dyDescent="0.25">
      <c r="N653">
        <v>92806</v>
      </c>
      <c r="O653" t="s">
        <v>25</v>
      </c>
    </row>
    <row r="654" spans="14:15" x14ac:dyDescent="0.25">
      <c r="N654">
        <v>92807</v>
      </c>
      <c r="O654" t="s">
        <v>25</v>
      </c>
    </row>
    <row r="655" spans="14:15" x14ac:dyDescent="0.25">
      <c r="N655">
        <v>92808</v>
      </c>
      <c r="O655" t="s">
        <v>25</v>
      </c>
    </row>
    <row r="656" spans="14:15" x14ac:dyDescent="0.25">
      <c r="N656">
        <v>92821</v>
      </c>
      <c r="O656" t="s">
        <v>25</v>
      </c>
    </row>
    <row r="657" spans="14:15" x14ac:dyDescent="0.25">
      <c r="N657">
        <v>92822</v>
      </c>
      <c r="O657" t="s">
        <v>25</v>
      </c>
    </row>
    <row r="658" spans="14:15" x14ac:dyDescent="0.25">
      <c r="N658">
        <v>92823</v>
      </c>
      <c r="O658" t="s">
        <v>25</v>
      </c>
    </row>
    <row r="659" spans="14:15" x14ac:dyDescent="0.25">
      <c r="N659">
        <v>92831</v>
      </c>
      <c r="O659" t="s">
        <v>25</v>
      </c>
    </row>
    <row r="660" spans="14:15" x14ac:dyDescent="0.25">
      <c r="N660">
        <v>92832</v>
      </c>
      <c r="O660" t="s">
        <v>25</v>
      </c>
    </row>
    <row r="661" spans="14:15" x14ac:dyDescent="0.25">
      <c r="N661">
        <v>92833</v>
      </c>
      <c r="O661" t="s">
        <v>25</v>
      </c>
    </row>
    <row r="662" spans="14:15" x14ac:dyDescent="0.25">
      <c r="N662">
        <v>92835</v>
      </c>
      <c r="O662" t="s">
        <v>25</v>
      </c>
    </row>
    <row r="663" spans="14:15" x14ac:dyDescent="0.25">
      <c r="N663">
        <v>92840</v>
      </c>
      <c r="O663" t="s">
        <v>25</v>
      </c>
    </row>
    <row r="664" spans="14:15" x14ac:dyDescent="0.25">
      <c r="N664">
        <v>92841</v>
      </c>
      <c r="O664" t="s">
        <v>25</v>
      </c>
    </row>
    <row r="665" spans="14:15" x14ac:dyDescent="0.25">
      <c r="N665">
        <v>92843</v>
      </c>
      <c r="O665" t="s">
        <v>25</v>
      </c>
    </row>
    <row r="666" spans="14:15" x14ac:dyDescent="0.25">
      <c r="N666">
        <v>92844</v>
      </c>
      <c r="O666" t="s">
        <v>25</v>
      </c>
    </row>
    <row r="667" spans="14:15" x14ac:dyDescent="0.25">
      <c r="N667">
        <v>92845</v>
      </c>
      <c r="O667" t="s">
        <v>25</v>
      </c>
    </row>
    <row r="668" spans="14:15" x14ac:dyDescent="0.25">
      <c r="N668">
        <v>92860</v>
      </c>
      <c r="O668" t="s">
        <v>25</v>
      </c>
    </row>
    <row r="669" spans="14:15" x14ac:dyDescent="0.25">
      <c r="N669">
        <v>92861</v>
      </c>
      <c r="O669" t="s">
        <v>25</v>
      </c>
    </row>
    <row r="670" spans="14:15" x14ac:dyDescent="0.25">
      <c r="N670">
        <v>92863</v>
      </c>
      <c r="O670" t="s">
        <v>25</v>
      </c>
    </row>
    <row r="671" spans="14:15" x14ac:dyDescent="0.25">
      <c r="N671">
        <v>92865</v>
      </c>
      <c r="O671" t="s">
        <v>25</v>
      </c>
    </row>
    <row r="672" spans="14:15" x14ac:dyDescent="0.25">
      <c r="N672">
        <v>92866</v>
      </c>
      <c r="O672" t="s">
        <v>25</v>
      </c>
    </row>
    <row r="673" spans="14:15" x14ac:dyDescent="0.25">
      <c r="N673">
        <v>92867</v>
      </c>
      <c r="O673" t="s">
        <v>25</v>
      </c>
    </row>
    <row r="674" spans="14:15" x14ac:dyDescent="0.25">
      <c r="N674">
        <v>92868</v>
      </c>
      <c r="O674" t="s">
        <v>25</v>
      </c>
    </row>
    <row r="675" spans="14:15" x14ac:dyDescent="0.25">
      <c r="N675">
        <v>92869</v>
      </c>
      <c r="O675" t="s">
        <v>25</v>
      </c>
    </row>
    <row r="676" spans="14:15" x14ac:dyDescent="0.25">
      <c r="N676">
        <v>92870</v>
      </c>
      <c r="O676" t="s">
        <v>25</v>
      </c>
    </row>
    <row r="677" spans="14:15" x14ac:dyDescent="0.25">
      <c r="N677">
        <v>92871</v>
      </c>
      <c r="O677" t="s">
        <v>25</v>
      </c>
    </row>
    <row r="678" spans="14:15" x14ac:dyDescent="0.25">
      <c r="N678">
        <v>92879</v>
      </c>
      <c r="O678" t="s">
        <v>25</v>
      </c>
    </row>
    <row r="679" spans="14:15" x14ac:dyDescent="0.25">
      <c r="N679">
        <v>92880</v>
      </c>
      <c r="O679" t="s">
        <v>25</v>
      </c>
    </row>
    <row r="680" spans="14:15" x14ac:dyDescent="0.25">
      <c r="N680">
        <v>92881</v>
      </c>
      <c r="O680" t="s">
        <v>25</v>
      </c>
    </row>
    <row r="681" spans="14:15" x14ac:dyDescent="0.25">
      <c r="N681">
        <v>92882</v>
      </c>
      <c r="O681" t="s">
        <v>25</v>
      </c>
    </row>
    <row r="682" spans="14:15" x14ac:dyDescent="0.25">
      <c r="N682">
        <v>92883</v>
      </c>
      <c r="O682" t="s">
        <v>25</v>
      </c>
    </row>
    <row r="683" spans="14:15" x14ac:dyDescent="0.25">
      <c r="N683">
        <v>92886</v>
      </c>
      <c r="O683" t="s">
        <v>25</v>
      </c>
    </row>
    <row r="684" spans="14:15" x14ac:dyDescent="0.25">
      <c r="N684">
        <v>92887</v>
      </c>
      <c r="O684" t="s">
        <v>25</v>
      </c>
    </row>
    <row r="685" spans="14:15" x14ac:dyDescent="0.25">
      <c r="N685">
        <v>93001</v>
      </c>
      <c r="O685" t="s">
        <v>25</v>
      </c>
    </row>
    <row r="686" spans="14:15" x14ac:dyDescent="0.25">
      <c r="N686">
        <v>93003</v>
      </c>
      <c r="O686" t="s">
        <v>25</v>
      </c>
    </row>
    <row r="687" spans="14:15" x14ac:dyDescent="0.25">
      <c r="N687">
        <v>93004</v>
      </c>
      <c r="O687" t="s">
        <v>25</v>
      </c>
    </row>
    <row r="688" spans="14:15" x14ac:dyDescent="0.25">
      <c r="N688">
        <v>93009</v>
      </c>
      <c r="O688" t="s">
        <v>25</v>
      </c>
    </row>
    <row r="689" spans="14:15" x14ac:dyDescent="0.25">
      <c r="N689">
        <v>93010</v>
      </c>
      <c r="O689" t="s">
        <v>25</v>
      </c>
    </row>
    <row r="690" spans="14:15" x14ac:dyDescent="0.25">
      <c r="N690">
        <v>93012</v>
      </c>
      <c r="O690" t="s">
        <v>25</v>
      </c>
    </row>
    <row r="691" spans="14:15" x14ac:dyDescent="0.25">
      <c r="N691">
        <v>93013</v>
      </c>
      <c r="O691" t="s">
        <v>18</v>
      </c>
    </row>
    <row r="692" spans="14:15" x14ac:dyDescent="0.25">
      <c r="N692">
        <v>93015</v>
      </c>
      <c r="O692" t="s">
        <v>25</v>
      </c>
    </row>
    <row r="693" spans="14:15" x14ac:dyDescent="0.25">
      <c r="N693">
        <v>93021</v>
      </c>
      <c r="O693" t="s">
        <v>25</v>
      </c>
    </row>
    <row r="694" spans="14:15" x14ac:dyDescent="0.25">
      <c r="N694">
        <v>93022</v>
      </c>
      <c r="O694" t="s">
        <v>25</v>
      </c>
    </row>
    <row r="695" spans="14:15" x14ac:dyDescent="0.25">
      <c r="N695">
        <v>93023</v>
      </c>
      <c r="O695" t="s">
        <v>25</v>
      </c>
    </row>
    <row r="696" spans="14:15" x14ac:dyDescent="0.25">
      <c r="N696">
        <v>93030</v>
      </c>
      <c r="O696" t="s">
        <v>25</v>
      </c>
    </row>
    <row r="697" spans="14:15" x14ac:dyDescent="0.25">
      <c r="N697">
        <v>93033</v>
      </c>
      <c r="O697" t="s">
        <v>25</v>
      </c>
    </row>
    <row r="698" spans="14:15" x14ac:dyDescent="0.25">
      <c r="N698">
        <v>93035</v>
      </c>
      <c r="O698" t="s">
        <v>25</v>
      </c>
    </row>
    <row r="699" spans="14:15" x14ac:dyDescent="0.25">
      <c r="N699">
        <v>93036</v>
      </c>
      <c r="O699" t="s">
        <v>25</v>
      </c>
    </row>
    <row r="700" spans="14:15" x14ac:dyDescent="0.25">
      <c r="N700">
        <v>93040</v>
      </c>
      <c r="O700" t="s">
        <v>25</v>
      </c>
    </row>
    <row r="701" spans="14:15" x14ac:dyDescent="0.25">
      <c r="N701">
        <v>93041</v>
      </c>
      <c r="O701" t="s">
        <v>25</v>
      </c>
    </row>
    <row r="702" spans="14:15" x14ac:dyDescent="0.25">
      <c r="N702">
        <v>93042</v>
      </c>
      <c r="O702" t="s">
        <v>25</v>
      </c>
    </row>
    <row r="703" spans="14:15" x14ac:dyDescent="0.25">
      <c r="N703">
        <v>93043</v>
      </c>
      <c r="O703" t="s">
        <v>25</v>
      </c>
    </row>
    <row r="704" spans="14:15" x14ac:dyDescent="0.25">
      <c r="N704">
        <v>93060</v>
      </c>
      <c r="O704" t="s">
        <v>25</v>
      </c>
    </row>
    <row r="705" spans="14:15" x14ac:dyDescent="0.25">
      <c r="N705">
        <v>93062</v>
      </c>
      <c r="O705" t="s">
        <v>25</v>
      </c>
    </row>
    <row r="706" spans="14:15" x14ac:dyDescent="0.25">
      <c r="N706">
        <v>93063</v>
      </c>
      <c r="O706" t="s">
        <v>25</v>
      </c>
    </row>
    <row r="707" spans="14:15" x14ac:dyDescent="0.25">
      <c r="N707">
        <v>93064</v>
      </c>
      <c r="O707" t="s">
        <v>25</v>
      </c>
    </row>
    <row r="708" spans="14:15" x14ac:dyDescent="0.25">
      <c r="N708">
        <v>93065</v>
      </c>
      <c r="O708" t="s">
        <v>25</v>
      </c>
    </row>
    <row r="709" spans="14:15" x14ac:dyDescent="0.25">
      <c r="N709">
        <v>93066</v>
      </c>
      <c r="O709" t="s">
        <v>25</v>
      </c>
    </row>
    <row r="710" spans="14:15" x14ac:dyDescent="0.25">
      <c r="N710">
        <v>93067</v>
      </c>
      <c r="O710" t="s">
        <v>18</v>
      </c>
    </row>
    <row r="711" spans="14:15" x14ac:dyDescent="0.25">
      <c r="N711">
        <v>93101</v>
      </c>
      <c r="O711" t="s">
        <v>18</v>
      </c>
    </row>
    <row r="712" spans="14:15" x14ac:dyDescent="0.25">
      <c r="N712">
        <v>93102</v>
      </c>
      <c r="O712" t="s">
        <v>18</v>
      </c>
    </row>
    <row r="713" spans="14:15" x14ac:dyDescent="0.25">
      <c r="N713">
        <v>93103</v>
      </c>
      <c r="O713" t="s">
        <v>18</v>
      </c>
    </row>
    <row r="714" spans="14:15" x14ac:dyDescent="0.25">
      <c r="N714">
        <v>93105</v>
      </c>
      <c r="O714" t="s">
        <v>18</v>
      </c>
    </row>
    <row r="715" spans="14:15" x14ac:dyDescent="0.25">
      <c r="N715">
        <v>93106</v>
      </c>
      <c r="O715" t="s">
        <v>18</v>
      </c>
    </row>
    <row r="716" spans="14:15" x14ac:dyDescent="0.25">
      <c r="N716">
        <v>93107</v>
      </c>
      <c r="O716" t="s">
        <v>18</v>
      </c>
    </row>
    <row r="717" spans="14:15" x14ac:dyDescent="0.25">
      <c r="N717">
        <v>93108</v>
      </c>
      <c r="O717" t="s">
        <v>18</v>
      </c>
    </row>
    <row r="718" spans="14:15" x14ac:dyDescent="0.25">
      <c r="N718">
        <v>93109</v>
      </c>
      <c r="O718" t="s">
        <v>18</v>
      </c>
    </row>
    <row r="719" spans="14:15" x14ac:dyDescent="0.25">
      <c r="N719">
        <v>93110</v>
      </c>
      <c r="O719" t="s">
        <v>18</v>
      </c>
    </row>
    <row r="720" spans="14:15" x14ac:dyDescent="0.25">
      <c r="N720">
        <v>93111</v>
      </c>
      <c r="O720" t="s">
        <v>18</v>
      </c>
    </row>
    <row r="721" spans="14:15" x14ac:dyDescent="0.25">
      <c r="N721">
        <v>93117</v>
      </c>
      <c r="O721" t="s">
        <v>18</v>
      </c>
    </row>
    <row r="722" spans="14:15" x14ac:dyDescent="0.25">
      <c r="N722">
        <v>93130</v>
      </c>
      <c r="O722" t="s">
        <v>18</v>
      </c>
    </row>
    <row r="723" spans="14:15" x14ac:dyDescent="0.25">
      <c r="N723">
        <v>93201</v>
      </c>
      <c r="O723" t="s">
        <v>27</v>
      </c>
    </row>
    <row r="724" spans="14:15" x14ac:dyDescent="0.25">
      <c r="N724">
        <v>93202</v>
      </c>
      <c r="O724" t="s">
        <v>27</v>
      </c>
    </row>
    <row r="725" spans="14:15" x14ac:dyDescent="0.25">
      <c r="N725">
        <v>93203</v>
      </c>
      <c r="O725" t="s">
        <v>27</v>
      </c>
    </row>
    <row r="726" spans="14:15" x14ac:dyDescent="0.25">
      <c r="N726">
        <v>93204</v>
      </c>
      <c r="O726" t="s">
        <v>27</v>
      </c>
    </row>
    <row r="727" spans="14:15" x14ac:dyDescent="0.25">
      <c r="N727">
        <v>93205</v>
      </c>
      <c r="O727" t="s">
        <v>27</v>
      </c>
    </row>
    <row r="728" spans="14:15" x14ac:dyDescent="0.25">
      <c r="N728">
        <v>93206</v>
      </c>
      <c r="O728" t="s">
        <v>27</v>
      </c>
    </row>
    <row r="729" spans="14:15" x14ac:dyDescent="0.25">
      <c r="N729">
        <v>93207</v>
      </c>
      <c r="O729" t="s">
        <v>27</v>
      </c>
    </row>
    <row r="730" spans="14:15" x14ac:dyDescent="0.25">
      <c r="N730">
        <v>93208</v>
      </c>
      <c r="O730" t="s">
        <v>27</v>
      </c>
    </row>
    <row r="731" spans="14:15" x14ac:dyDescent="0.25">
      <c r="N731">
        <v>93210</v>
      </c>
      <c r="O731" t="s">
        <v>27</v>
      </c>
    </row>
    <row r="732" spans="14:15" x14ac:dyDescent="0.25">
      <c r="N732">
        <v>93212</v>
      </c>
      <c r="O732" t="s">
        <v>27</v>
      </c>
    </row>
    <row r="733" spans="14:15" x14ac:dyDescent="0.25">
      <c r="N733">
        <v>93215</v>
      </c>
      <c r="O733" t="s">
        <v>27</v>
      </c>
    </row>
    <row r="734" spans="14:15" x14ac:dyDescent="0.25">
      <c r="N734">
        <v>93216</v>
      </c>
      <c r="O734" t="s">
        <v>27</v>
      </c>
    </row>
    <row r="735" spans="14:15" x14ac:dyDescent="0.25">
      <c r="N735">
        <v>93218</v>
      </c>
      <c r="O735" t="s">
        <v>27</v>
      </c>
    </row>
    <row r="736" spans="14:15" x14ac:dyDescent="0.25">
      <c r="N736">
        <v>93219</v>
      </c>
      <c r="O736" t="s">
        <v>27</v>
      </c>
    </row>
    <row r="737" spans="14:15" x14ac:dyDescent="0.25">
      <c r="N737">
        <v>93220</v>
      </c>
      <c r="O737" t="s">
        <v>27</v>
      </c>
    </row>
    <row r="738" spans="14:15" x14ac:dyDescent="0.25">
      <c r="N738">
        <v>93221</v>
      </c>
      <c r="O738" t="s">
        <v>27</v>
      </c>
    </row>
    <row r="739" spans="14:15" x14ac:dyDescent="0.25">
      <c r="N739">
        <v>93222</v>
      </c>
      <c r="O739" t="s">
        <v>27</v>
      </c>
    </row>
    <row r="740" spans="14:15" x14ac:dyDescent="0.25">
      <c r="N740">
        <v>93223</v>
      </c>
      <c r="O740" t="s">
        <v>27</v>
      </c>
    </row>
    <row r="741" spans="14:15" x14ac:dyDescent="0.25">
      <c r="N741">
        <v>93224</v>
      </c>
      <c r="O741" t="s">
        <v>27</v>
      </c>
    </row>
    <row r="742" spans="14:15" x14ac:dyDescent="0.25">
      <c r="N742">
        <v>93225</v>
      </c>
      <c r="O742" t="s">
        <v>25</v>
      </c>
    </row>
    <row r="743" spans="14:15" x14ac:dyDescent="0.25">
      <c r="N743">
        <v>93226</v>
      </c>
      <c r="O743" t="s">
        <v>27</v>
      </c>
    </row>
    <row r="744" spans="14:15" x14ac:dyDescent="0.25">
      <c r="N744">
        <v>93227</v>
      </c>
      <c r="O744" t="s">
        <v>27</v>
      </c>
    </row>
    <row r="745" spans="14:15" x14ac:dyDescent="0.25">
      <c r="N745">
        <v>93230</v>
      </c>
      <c r="O745" t="s">
        <v>27</v>
      </c>
    </row>
    <row r="746" spans="14:15" x14ac:dyDescent="0.25">
      <c r="N746">
        <v>93232</v>
      </c>
      <c r="O746" t="s">
        <v>27</v>
      </c>
    </row>
    <row r="747" spans="14:15" x14ac:dyDescent="0.25">
      <c r="N747">
        <v>93234</v>
      </c>
      <c r="O747" t="s">
        <v>27</v>
      </c>
    </row>
    <row r="748" spans="14:15" x14ac:dyDescent="0.25">
      <c r="N748">
        <v>93235</v>
      </c>
      <c r="O748" t="s">
        <v>27</v>
      </c>
    </row>
    <row r="749" spans="14:15" x14ac:dyDescent="0.25">
      <c r="N749">
        <v>93237</v>
      </c>
      <c r="O749" t="s">
        <v>27</v>
      </c>
    </row>
    <row r="750" spans="14:15" x14ac:dyDescent="0.25">
      <c r="N750">
        <v>93238</v>
      </c>
      <c r="O750" t="s">
        <v>27</v>
      </c>
    </row>
    <row r="751" spans="14:15" x14ac:dyDescent="0.25">
      <c r="N751">
        <v>93239</v>
      </c>
      <c r="O751" t="s">
        <v>27</v>
      </c>
    </row>
    <row r="752" spans="14:15" x14ac:dyDescent="0.25">
      <c r="N752">
        <v>93240</v>
      </c>
      <c r="O752" t="s">
        <v>27</v>
      </c>
    </row>
    <row r="753" spans="14:15" x14ac:dyDescent="0.25">
      <c r="N753">
        <v>93241</v>
      </c>
      <c r="O753" t="s">
        <v>27</v>
      </c>
    </row>
    <row r="754" spans="14:15" x14ac:dyDescent="0.25">
      <c r="N754">
        <v>93242</v>
      </c>
      <c r="O754" t="s">
        <v>27</v>
      </c>
    </row>
    <row r="755" spans="14:15" x14ac:dyDescent="0.25">
      <c r="N755">
        <v>93243</v>
      </c>
      <c r="O755" t="s">
        <v>25</v>
      </c>
    </row>
    <row r="756" spans="14:15" x14ac:dyDescent="0.25">
      <c r="N756">
        <v>93244</v>
      </c>
      <c r="O756" t="s">
        <v>27</v>
      </c>
    </row>
    <row r="757" spans="14:15" x14ac:dyDescent="0.25">
      <c r="N757">
        <v>93245</v>
      </c>
      <c r="O757" t="s">
        <v>27</v>
      </c>
    </row>
    <row r="758" spans="14:15" x14ac:dyDescent="0.25">
      <c r="N758">
        <v>93246</v>
      </c>
      <c r="O758" t="s">
        <v>18</v>
      </c>
    </row>
    <row r="759" spans="14:15" x14ac:dyDescent="0.25">
      <c r="N759">
        <v>93247</v>
      </c>
      <c r="O759" t="s">
        <v>27</v>
      </c>
    </row>
    <row r="760" spans="14:15" x14ac:dyDescent="0.25">
      <c r="N760">
        <v>93249</v>
      </c>
      <c r="O760" t="s">
        <v>27</v>
      </c>
    </row>
    <row r="761" spans="14:15" x14ac:dyDescent="0.25">
      <c r="N761">
        <v>93250</v>
      </c>
      <c r="O761" t="s">
        <v>27</v>
      </c>
    </row>
    <row r="762" spans="14:15" x14ac:dyDescent="0.25">
      <c r="N762">
        <v>93251</v>
      </c>
      <c r="O762" t="s">
        <v>27</v>
      </c>
    </row>
    <row r="763" spans="14:15" x14ac:dyDescent="0.25">
      <c r="N763">
        <v>93252</v>
      </c>
      <c r="O763" t="s">
        <v>18</v>
      </c>
    </row>
    <row r="764" spans="14:15" x14ac:dyDescent="0.25">
      <c r="N764">
        <v>93254</v>
      </c>
      <c r="O764" t="s">
        <v>18</v>
      </c>
    </row>
    <row r="765" spans="14:15" x14ac:dyDescent="0.25">
      <c r="N765">
        <v>93255</v>
      </c>
      <c r="O765" t="s">
        <v>27</v>
      </c>
    </row>
    <row r="766" spans="14:15" x14ac:dyDescent="0.25">
      <c r="N766">
        <v>93256</v>
      </c>
      <c r="O766" t="s">
        <v>27</v>
      </c>
    </row>
    <row r="767" spans="14:15" x14ac:dyDescent="0.25">
      <c r="N767">
        <v>93257</v>
      </c>
      <c r="O767" t="s">
        <v>27</v>
      </c>
    </row>
    <row r="768" spans="14:15" x14ac:dyDescent="0.25">
      <c r="N768">
        <v>93258</v>
      </c>
      <c r="O768" t="s">
        <v>27</v>
      </c>
    </row>
    <row r="769" spans="14:15" x14ac:dyDescent="0.25">
      <c r="N769">
        <v>93260</v>
      </c>
      <c r="O769" t="s">
        <v>27</v>
      </c>
    </row>
    <row r="770" spans="14:15" x14ac:dyDescent="0.25">
      <c r="N770">
        <v>93261</v>
      </c>
      <c r="O770" t="s">
        <v>27</v>
      </c>
    </row>
    <row r="771" spans="14:15" x14ac:dyDescent="0.25">
      <c r="N771">
        <v>93262</v>
      </c>
      <c r="O771" t="s">
        <v>27</v>
      </c>
    </row>
    <row r="772" spans="14:15" x14ac:dyDescent="0.25">
      <c r="N772">
        <v>93263</v>
      </c>
      <c r="O772" t="s">
        <v>27</v>
      </c>
    </row>
    <row r="773" spans="14:15" x14ac:dyDescent="0.25">
      <c r="N773">
        <v>93265</v>
      </c>
      <c r="O773" t="s">
        <v>27</v>
      </c>
    </row>
    <row r="774" spans="14:15" x14ac:dyDescent="0.25">
      <c r="N774">
        <v>93266</v>
      </c>
      <c r="O774" t="s">
        <v>27</v>
      </c>
    </row>
    <row r="775" spans="14:15" x14ac:dyDescent="0.25">
      <c r="N775">
        <v>93267</v>
      </c>
      <c r="O775" t="s">
        <v>27</v>
      </c>
    </row>
    <row r="776" spans="14:15" x14ac:dyDescent="0.25">
      <c r="N776">
        <v>93268</v>
      </c>
      <c r="O776" t="s">
        <v>27</v>
      </c>
    </row>
    <row r="777" spans="14:15" x14ac:dyDescent="0.25">
      <c r="N777">
        <v>93270</v>
      </c>
      <c r="O777" t="s">
        <v>27</v>
      </c>
    </row>
    <row r="778" spans="14:15" x14ac:dyDescent="0.25">
      <c r="N778">
        <v>93271</v>
      </c>
      <c r="O778" t="s">
        <v>27</v>
      </c>
    </row>
    <row r="779" spans="14:15" x14ac:dyDescent="0.25">
      <c r="N779">
        <v>93272</v>
      </c>
      <c r="O779" t="s">
        <v>27</v>
      </c>
    </row>
    <row r="780" spans="14:15" x14ac:dyDescent="0.25">
      <c r="N780">
        <v>93274</v>
      </c>
      <c r="O780" t="s">
        <v>27</v>
      </c>
    </row>
    <row r="781" spans="14:15" x14ac:dyDescent="0.25">
      <c r="N781">
        <v>93275</v>
      </c>
      <c r="O781" t="s">
        <v>27</v>
      </c>
    </row>
    <row r="782" spans="14:15" x14ac:dyDescent="0.25">
      <c r="N782">
        <v>93276</v>
      </c>
      <c r="O782" t="s">
        <v>27</v>
      </c>
    </row>
    <row r="783" spans="14:15" x14ac:dyDescent="0.25">
      <c r="N783">
        <v>93277</v>
      </c>
      <c r="O783" t="s">
        <v>27</v>
      </c>
    </row>
    <row r="784" spans="14:15" x14ac:dyDescent="0.25">
      <c r="N784">
        <v>93278</v>
      </c>
      <c r="O784" t="s">
        <v>27</v>
      </c>
    </row>
    <row r="785" spans="14:15" x14ac:dyDescent="0.25">
      <c r="N785">
        <v>93279</v>
      </c>
      <c r="O785" t="s">
        <v>27</v>
      </c>
    </row>
    <row r="786" spans="14:15" x14ac:dyDescent="0.25">
      <c r="N786">
        <v>93280</v>
      </c>
      <c r="O786" t="s">
        <v>27</v>
      </c>
    </row>
    <row r="787" spans="14:15" x14ac:dyDescent="0.25">
      <c r="N787">
        <v>93283</v>
      </c>
      <c r="O787" t="s">
        <v>27</v>
      </c>
    </row>
    <row r="788" spans="14:15" x14ac:dyDescent="0.25">
      <c r="N788">
        <v>93285</v>
      </c>
      <c r="O788" t="s">
        <v>27</v>
      </c>
    </row>
    <row r="789" spans="14:15" x14ac:dyDescent="0.25">
      <c r="N789">
        <v>93286</v>
      </c>
      <c r="O789" t="s">
        <v>27</v>
      </c>
    </row>
    <row r="790" spans="14:15" x14ac:dyDescent="0.25">
      <c r="N790">
        <v>93287</v>
      </c>
      <c r="O790" t="s">
        <v>27</v>
      </c>
    </row>
    <row r="791" spans="14:15" x14ac:dyDescent="0.25">
      <c r="N791">
        <v>93291</v>
      </c>
      <c r="O791" t="s">
        <v>27</v>
      </c>
    </row>
    <row r="792" spans="14:15" x14ac:dyDescent="0.25">
      <c r="N792">
        <v>93292</v>
      </c>
      <c r="O792" t="s">
        <v>27</v>
      </c>
    </row>
    <row r="793" spans="14:15" x14ac:dyDescent="0.25">
      <c r="N793">
        <v>93301</v>
      </c>
      <c r="O793" t="s">
        <v>27</v>
      </c>
    </row>
    <row r="794" spans="14:15" x14ac:dyDescent="0.25">
      <c r="N794">
        <v>93302</v>
      </c>
      <c r="O794" t="s">
        <v>27</v>
      </c>
    </row>
    <row r="795" spans="14:15" x14ac:dyDescent="0.25">
      <c r="N795">
        <v>93303</v>
      </c>
      <c r="O795" t="s">
        <v>27</v>
      </c>
    </row>
    <row r="796" spans="14:15" x14ac:dyDescent="0.25">
      <c r="N796">
        <v>93304</v>
      </c>
      <c r="O796" t="s">
        <v>27</v>
      </c>
    </row>
    <row r="797" spans="14:15" x14ac:dyDescent="0.25">
      <c r="N797">
        <v>93305</v>
      </c>
      <c r="O797" t="s">
        <v>27</v>
      </c>
    </row>
    <row r="798" spans="14:15" x14ac:dyDescent="0.25">
      <c r="N798">
        <v>93306</v>
      </c>
      <c r="O798" t="s">
        <v>27</v>
      </c>
    </row>
    <row r="799" spans="14:15" x14ac:dyDescent="0.25">
      <c r="N799">
        <v>93307</v>
      </c>
      <c r="O799" t="s">
        <v>27</v>
      </c>
    </row>
    <row r="800" spans="14:15" x14ac:dyDescent="0.25">
      <c r="N800">
        <v>93308</v>
      </c>
      <c r="O800" t="s">
        <v>27</v>
      </c>
    </row>
    <row r="801" spans="14:15" x14ac:dyDescent="0.25">
      <c r="N801">
        <v>93309</v>
      </c>
      <c r="O801" t="s">
        <v>27</v>
      </c>
    </row>
    <row r="802" spans="14:15" x14ac:dyDescent="0.25">
      <c r="N802">
        <v>93311</v>
      </c>
      <c r="O802" t="s">
        <v>27</v>
      </c>
    </row>
    <row r="803" spans="14:15" x14ac:dyDescent="0.25">
      <c r="N803">
        <v>93312</v>
      </c>
      <c r="O803" t="s">
        <v>27</v>
      </c>
    </row>
    <row r="804" spans="14:15" x14ac:dyDescent="0.25">
      <c r="N804">
        <v>93313</v>
      </c>
      <c r="O804" t="s">
        <v>27</v>
      </c>
    </row>
    <row r="805" spans="14:15" x14ac:dyDescent="0.25">
      <c r="N805">
        <v>93314</v>
      </c>
      <c r="O805" t="s">
        <v>27</v>
      </c>
    </row>
    <row r="806" spans="14:15" x14ac:dyDescent="0.25">
      <c r="N806">
        <v>93380</v>
      </c>
      <c r="O806" t="s">
        <v>27</v>
      </c>
    </row>
    <row r="807" spans="14:15" x14ac:dyDescent="0.25">
      <c r="N807">
        <v>93383</v>
      </c>
      <c r="O807" t="s">
        <v>27</v>
      </c>
    </row>
    <row r="808" spans="14:15" x14ac:dyDescent="0.25">
      <c r="N808">
        <v>93384</v>
      </c>
      <c r="O808" t="s">
        <v>27</v>
      </c>
    </row>
    <row r="809" spans="14:15" x14ac:dyDescent="0.25">
      <c r="N809">
        <v>93385</v>
      </c>
      <c r="O809" t="s">
        <v>27</v>
      </c>
    </row>
    <row r="810" spans="14:15" x14ac:dyDescent="0.25">
      <c r="N810">
        <v>93386</v>
      </c>
      <c r="O810" t="s">
        <v>27</v>
      </c>
    </row>
    <row r="811" spans="14:15" x14ac:dyDescent="0.25">
      <c r="N811">
        <v>93387</v>
      </c>
      <c r="O811" t="s">
        <v>27</v>
      </c>
    </row>
    <row r="812" spans="14:15" x14ac:dyDescent="0.25">
      <c r="N812">
        <v>93388</v>
      </c>
      <c r="O812" t="s">
        <v>27</v>
      </c>
    </row>
    <row r="813" spans="14:15" x14ac:dyDescent="0.25">
      <c r="N813">
        <v>93389</v>
      </c>
      <c r="O813" t="s">
        <v>27</v>
      </c>
    </row>
    <row r="814" spans="14:15" x14ac:dyDescent="0.25">
      <c r="N814">
        <v>93390</v>
      </c>
      <c r="O814" t="s">
        <v>27</v>
      </c>
    </row>
    <row r="815" spans="14:15" x14ac:dyDescent="0.25">
      <c r="N815">
        <v>93401</v>
      </c>
      <c r="O815" t="s">
        <v>18</v>
      </c>
    </row>
    <row r="816" spans="14:15" x14ac:dyDescent="0.25">
      <c r="N816">
        <v>93402</v>
      </c>
      <c r="O816" t="s">
        <v>18</v>
      </c>
    </row>
    <row r="817" spans="14:15" x14ac:dyDescent="0.25">
      <c r="N817">
        <v>93403</v>
      </c>
      <c r="O817" t="s">
        <v>18</v>
      </c>
    </row>
    <row r="818" spans="14:15" x14ac:dyDescent="0.25">
      <c r="N818">
        <v>93405</v>
      </c>
      <c r="O818" t="s">
        <v>18</v>
      </c>
    </row>
    <row r="819" spans="14:15" x14ac:dyDescent="0.25">
      <c r="N819">
        <v>93406</v>
      </c>
      <c r="O819" t="s">
        <v>18</v>
      </c>
    </row>
    <row r="820" spans="14:15" x14ac:dyDescent="0.25">
      <c r="N820">
        <v>93407</v>
      </c>
      <c r="O820" t="s">
        <v>18</v>
      </c>
    </row>
    <row r="821" spans="14:15" x14ac:dyDescent="0.25">
      <c r="N821">
        <v>93408</v>
      </c>
      <c r="O821" t="s">
        <v>18</v>
      </c>
    </row>
    <row r="822" spans="14:15" x14ac:dyDescent="0.25">
      <c r="N822">
        <v>93409</v>
      </c>
      <c r="O822" t="s">
        <v>18</v>
      </c>
    </row>
    <row r="823" spans="14:15" x14ac:dyDescent="0.25">
      <c r="N823">
        <v>93410</v>
      </c>
      <c r="O823" t="s">
        <v>18</v>
      </c>
    </row>
    <row r="824" spans="14:15" x14ac:dyDescent="0.25">
      <c r="N824">
        <v>93412</v>
      </c>
      <c r="O824" t="s">
        <v>18</v>
      </c>
    </row>
    <row r="825" spans="14:15" x14ac:dyDescent="0.25">
      <c r="N825">
        <v>93420</v>
      </c>
      <c r="O825" t="s">
        <v>18</v>
      </c>
    </row>
    <row r="826" spans="14:15" x14ac:dyDescent="0.25">
      <c r="N826">
        <v>93421</v>
      </c>
      <c r="O826" t="s">
        <v>18</v>
      </c>
    </row>
    <row r="827" spans="14:15" x14ac:dyDescent="0.25">
      <c r="N827">
        <v>93422</v>
      </c>
      <c r="O827" t="s">
        <v>18</v>
      </c>
    </row>
    <row r="828" spans="14:15" x14ac:dyDescent="0.25">
      <c r="N828">
        <v>93423</v>
      </c>
      <c r="O828" t="s">
        <v>18</v>
      </c>
    </row>
    <row r="829" spans="14:15" x14ac:dyDescent="0.25">
      <c r="N829">
        <v>93424</v>
      </c>
      <c r="O829" t="s">
        <v>18</v>
      </c>
    </row>
    <row r="830" spans="14:15" x14ac:dyDescent="0.25">
      <c r="N830">
        <v>93426</v>
      </c>
      <c r="O830" t="s">
        <v>18</v>
      </c>
    </row>
    <row r="831" spans="14:15" x14ac:dyDescent="0.25">
      <c r="N831">
        <v>93427</v>
      </c>
      <c r="O831" t="s">
        <v>18</v>
      </c>
    </row>
    <row r="832" spans="14:15" x14ac:dyDescent="0.25">
      <c r="N832">
        <v>93428</v>
      </c>
      <c r="O832" t="s">
        <v>18</v>
      </c>
    </row>
    <row r="833" spans="14:15" x14ac:dyDescent="0.25">
      <c r="N833">
        <v>93429</v>
      </c>
      <c r="O833" t="s">
        <v>18</v>
      </c>
    </row>
    <row r="834" spans="14:15" x14ac:dyDescent="0.25">
      <c r="N834">
        <v>93430</v>
      </c>
      <c r="O834" t="s">
        <v>18</v>
      </c>
    </row>
    <row r="835" spans="14:15" x14ac:dyDescent="0.25">
      <c r="N835">
        <v>93432</v>
      </c>
      <c r="O835" t="s">
        <v>18</v>
      </c>
    </row>
    <row r="836" spans="14:15" x14ac:dyDescent="0.25">
      <c r="N836">
        <v>93433</v>
      </c>
      <c r="O836" t="s">
        <v>18</v>
      </c>
    </row>
    <row r="837" spans="14:15" x14ac:dyDescent="0.25">
      <c r="N837">
        <v>93434</v>
      </c>
      <c r="O837" t="s">
        <v>18</v>
      </c>
    </row>
    <row r="838" spans="14:15" x14ac:dyDescent="0.25">
      <c r="N838">
        <v>93435</v>
      </c>
      <c r="O838" t="s">
        <v>18</v>
      </c>
    </row>
    <row r="839" spans="14:15" x14ac:dyDescent="0.25">
      <c r="N839">
        <v>93436</v>
      </c>
      <c r="O839" t="s">
        <v>18</v>
      </c>
    </row>
    <row r="840" spans="14:15" x14ac:dyDescent="0.25">
      <c r="N840">
        <v>93437</v>
      </c>
      <c r="O840" t="s">
        <v>18</v>
      </c>
    </row>
    <row r="841" spans="14:15" x14ac:dyDescent="0.25">
      <c r="N841">
        <v>93438</v>
      </c>
      <c r="O841" t="s">
        <v>18</v>
      </c>
    </row>
    <row r="842" spans="14:15" x14ac:dyDescent="0.25">
      <c r="N842">
        <v>93440</v>
      </c>
      <c r="O842" t="s">
        <v>18</v>
      </c>
    </row>
    <row r="843" spans="14:15" x14ac:dyDescent="0.25">
      <c r="N843">
        <v>93441</v>
      </c>
      <c r="O843" t="s">
        <v>18</v>
      </c>
    </row>
    <row r="844" spans="14:15" x14ac:dyDescent="0.25">
      <c r="N844">
        <v>93442</v>
      </c>
      <c r="O844" t="s">
        <v>18</v>
      </c>
    </row>
    <row r="845" spans="14:15" x14ac:dyDescent="0.25">
      <c r="N845">
        <v>93443</v>
      </c>
      <c r="O845" t="s">
        <v>18</v>
      </c>
    </row>
    <row r="846" spans="14:15" x14ac:dyDescent="0.25">
      <c r="N846">
        <v>93444</v>
      </c>
      <c r="O846" t="s">
        <v>18</v>
      </c>
    </row>
    <row r="847" spans="14:15" x14ac:dyDescent="0.25">
      <c r="N847">
        <v>93445</v>
      </c>
      <c r="O847" t="s">
        <v>18</v>
      </c>
    </row>
    <row r="848" spans="14:15" x14ac:dyDescent="0.25">
      <c r="N848">
        <v>93446</v>
      </c>
      <c r="O848" t="s">
        <v>18</v>
      </c>
    </row>
    <row r="849" spans="14:15" x14ac:dyDescent="0.25">
      <c r="N849">
        <v>93447</v>
      </c>
      <c r="O849" t="s">
        <v>18</v>
      </c>
    </row>
    <row r="850" spans="14:15" x14ac:dyDescent="0.25">
      <c r="N850">
        <v>93448</v>
      </c>
      <c r="O850" t="s">
        <v>18</v>
      </c>
    </row>
    <row r="851" spans="14:15" x14ac:dyDescent="0.25">
      <c r="N851">
        <v>93449</v>
      </c>
      <c r="O851" t="s">
        <v>18</v>
      </c>
    </row>
    <row r="852" spans="14:15" x14ac:dyDescent="0.25">
      <c r="N852">
        <v>93450</v>
      </c>
      <c r="O852" t="s">
        <v>18</v>
      </c>
    </row>
    <row r="853" spans="14:15" x14ac:dyDescent="0.25">
      <c r="N853">
        <v>93451</v>
      </c>
      <c r="O853" t="s">
        <v>18</v>
      </c>
    </row>
    <row r="854" spans="14:15" x14ac:dyDescent="0.25">
      <c r="N854">
        <v>93452</v>
      </c>
      <c r="O854" t="s">
        <v>18</v>
      </c>
    </row>
    <row r="855" spans="14:15" x14ac:dyDescent="0.25">
      <c r="N855">
        <v>93453</v>
      </c>
      <c r="O855" t="s">
        <v>18</v>
      </c>
    </row>
    <row r="856" spans="14:15" x14ac:dyDescent="0.25">
      <c r="N856">
        <v>93454</v>
      </c>
      <c r="O856" t="s">
        <v>18</v>
      </c>
    </row>
    <row r="857" spans="14:15" x14ac:dyDescent="0.25">
      <c r="N857">
        <v>93455</v>
      </c>
      <c r="O857" t="s">
        <v>18</v>
      </c>
    </row>
    <row r="858" spans="14:15" x14ac:dyDescent="0.25">
      <c r="N858">
        <v>93456</v>
      </c>
      <c r="O858" t="s">
        <v>18</v>
      </c>
    </row>
    <row r="859" spans="14:15" x14ac:dyDescent="0.25">
      <c r="N859">
        <v>93457</v>
      </c>
      <c r="O859" t="s">
        <v>18</v>
      </c>
    </row>
    <row r="860" spans="14:15" x14ac:dyDescent="0.25">
      <c r="N860">
        <v>93458</v>
      </c>
      <c r="O860" t="s">
        <v>18</v>
      </c>
    </row>
    <row r="861" spans="14:15" x14ac:dyDescent="0.25">
      <c r="N861">
        <v>93460</v>
      </c>
      <c r="O861" t="s">
        <v>18</v>
      </c>
    </row>
    <row r="862" spans="14:15" x14ac:dyDescent="0.25">
      <c r="N862">
        <v>93461</v>
      </c>
      <c r="O862" t="s">
        <v>18</v>
      </c>
    </row>
    <row r="863" spans="14:15" x14ac:dyDescent="0.25">
      <c r="N863">
        <v>93463</v>
      </c>
      <c r="O863" t="s">
        <v>18</v>
      </c>
    </row>
    <row r="864" spans="14:15" x14ac:dyDescent="0.25">
      <c r="N864">
        <v>93464</v>
      </c>
      <c r="O864" t="s">
        <v>18</v>
      </c>
    </row>
    <row r="865" spans="14:15" x14ac:dyDescent="0.25">
      <c r="N865">
        <v>93465</v>
      </c>
      <c r="O865" t="s">
        <v>18</v>
      </c>
    </row>
    <row r="866" spans="14:15" x14ac:dyDescent="0.25">
      <c r="N866">
        <v>93483</v>
      </c>
      <c r="O866" t="s">
        <v>18</v>
      </c>
    </row>
    <row r="867" spans="14:15" x14ac:dyDescent="0.25">
      <c r="N867">
        <v>93501</v>
      </c>
      <c r="O867" t="s">
        <v>26</v>
      </c>
    </row>
    <row r="868" spans="14:15" x14ac:dyDescent="0.25">
      <c r="N868">
        <v>93502</v>
      </c>
      <c r="O868" t="s">
        <v>26</v>
      </c>
    </row>
    <row r="869" spans="14:15" x14ac:dyDescent="0.25">
      <c r="N869">
        <v>93505</v>
      </c>
      <c r="O869" t="s">
        <v>26</v>
      </c>
    </row>
    <row r="870" spans="14:15" x14ac:dyDescent="0.25">
      <c r="N870">
        <v>93510</v>
      </c>
      <c r="O870" t="s">
        <v>25</v>
      </c>
    </row>
    <row r="871" spans="14:15" x14ac:dyDescent="0.25">
      <c r="N871">
        <v>93512</v>
      </c>
      <c r="O871" t="s">
        <v>26</v>
      </c>
    </row>
    <row r="872" spans="14:15" x14ac:dyDescent="0.25">
      <c r="N872">
        <v>93513</v>
      </c>
      <c r="O872" t="s">
        <v>26</v>
      </c>
    </row>
    <row r="873" spans="14:15" x14ac:dyDescent="0.25">
      <c r="N873">
        <v>93514</v>
      </c>
      <c r="O873" t="s">
        <v>26</v>
      </c>
    </row>
    <row r="874" spans="14:15" x14ac:dyDescent="0.25">
      <c r="N874">
        <v>93516</v>
      </c>
      <c r="O874" t="s">
        <v>26</v>
      </c>
    </row>
    <row r="875" spans="14:15" x14ac:dyDescent="0.25">
      <c r="N875">
        <v>93517</v>
      </c>
      <c r="O875" t="s">
        <v>21</v>
      </c>
    </row>
    <row r="876" spans="14:15" x14ac:dyDescent="0.25">
      <c r="N876">
        <v>93518</v>
      </c>
      <c r="O876" t="s">
        <v>27</v>
      </c>
    </row>
    <row r="877" spans="14:15" x14ac:dyDescent="0.25">
      <c r="N877">
        <v>93519</v>
      </c>
      <c r="O877" t="s">
        <v>26</v>
      </c>
    </row>
    <row r="878" spans="14:15" x14ac:dyDescent="0.25">
      <c r="N878">
        <v>93522</v>
      </c>
      <c r="O878" t="s">
        <v>26</v>
      </c>
    </row>
    <row r="879" spans="14:15" x14ac:dyDescent="0.25">
      <c r="N879">
        <v>93523</v>
      </c>
      <c r="O879" t="s">
        <v>26</v>
      </c>
    </row>
    <row r="880" spans="14:15" x14ac:dyDescent="0.25">
      <c r="N880">
        <v>93524</v>
      </c>
      <c r="O880" t="s">
        <v>26</v>
      </c>
    </row>
    <row r="881" spans="14:15" x14ac:dyDescent="0.25">
      <c r="N881">
        <v>93526</v>
      </c>
      <c r="O881" t="s">
        <v>26</v>
      </c>
    </row>
    <row r="882" spans="14:15" x14ac:dyDescent="0.25">
      <c r="N882">
        <v>93527</v>
      </c>
      <c r="O882" t="s">
        <v>27</v>
      </c>
    </row>
    <row r="883" spans="14:15" x14ac:dyDescent="0.25">
      <c r="N883">
        <v>93528</v>
      </c>
      <c r="O883" t="s">
        <v>26</v>
      </c>
    </row>
    <row r="884" spans="14:15" x14ac:dyDescent="0.25">
      <c r="N884">
        <v>93529</v>
      </c>
      <c r="O884" t="s">
        <v>26</v>
      </c>
    </row>
    <row r="885" spans="14:15" x14ac:dyDescent="0.25">
      <c r="N885">
        <v>93530</v>
      </c>
      <c r="O885" t="s">
        <v>26</v>
      </c>
    </row>
    <row r="886" spans="14:15" x14ac:dyDescent="0.25">
      <c r="N886">
        <v>93531</v>
      </c>
      <c r="O886" t="s">
        <v>27</v>
      </c>
    </row>
    <row r="887" spans="14:15" x14ac:dyDescent="0.25">
      <c r="N887">
        <v>93532</v>
      </c>
      <c r="O887" t="s">
        <v>25</v>
      </c>
    </row>
    <row r="888" spans="14:15" x14ac:dyDescent="0.25">
      <c r="N888">
        <v>93534</v>
      </c>
      <c r="O888" t="s">
        <v>26</v>
      </c>
    </row>
    <row r="889" spans="14:15" x14ac:dyDescent="0.25">
      <c r="N889">
        <v>93535</v>
      </c>
      <c r="O889" t="s">
        <v>26</v>
      </c>
    </row>
    <row r="890" spans="14:15" x14ac:dyDescent="0.25">
      <c r="N890">
        <v>93536</v>
      </c>
      <c r="O890" t="s">
        <v>26</v>
      </c>
    </row>
    <row r="891" spans="14:15" x14ac:dyDescent="0.25">
      <c r="N891">
        <v>93539</v>
      </c>
      <c r="O891" t="s">
        <v>25</v>
      </c>
    </row>
    <row r="892" spans="14:15" x14ac:dyDescent="0.25">
      <c r="N892">
        <v>93541</v>
      </c>
      <c r="O892" t="s">
        <v>26</v>
      </c>
    </row>
    <row r="893" spans="14:15" x14ac:dyDescent="0.25">
      <c r="N893">
        <v>93543</v>
      </c>
      <c r="O893" t="s">
        <v>26</v>
      </c>
    </row>
    <row r="894" spans="14:15" x14ac:dyDescent="0.25">
      <c r="N894">
        <v>93544</v>
      </c>
      <c r="O894" t="s">
        <v>26</v>
      </c>
    </row>
    <row r="895" spans="14:15" x14ac:dyDescent="0.25">
      <c r="N895">
        <v>93545</v>
      </c>
      <c r="O895" t="s">
        <v>26</v>
      </c>
    </row>
    <row r="896" spans="14:15" x14ac:dyDescent="0.25">
      <c r="N896">
        <v>93546</v>
      </c>
      <c r="O896" t="s">
        <v>26</v>
      </c>
    </row>
    <row r="897" spans="14:15" x14ac:dyDescent="0.25">
      <c r="N897">
        <v>93549</v>
      </c>
      <c r="O897" t="s">
        <v>26</v>
      </c>
    </row>
    <row r="898" spans="14:15" x14ac:dyDescent="0.25">
      <c r="N898">
        <v>93550</v>
      </c>
      <c r="O898" t="s">
        <v>25</v>
      </c>
    </row>
    <row r="899" spans="14:15" x14ac:dyDescent="0.25">
      <c r="N899">
        <v>93551</v>
      </c>
      <c r="O899" t="s">
        <v>26</v>
      </c>
    </row>
    <row r="900" spans="14:15" x14ac:dyDescent="0.25">
      <c r="N900">
        <v>93552</v>
      </c>
      <c r="O900" t="s">
        <v>26</v>
      </c>
    </row>
    <row r="901" spans="14:15" x14ac:dyDescent="0.25">
      <c r="N901">
        <v>93553</v>
      </c>
      <c r="O901" t="s">
        <v>26</v>
      </c>
    </row>
    <row r="902" spans="14:15" x14ac:dyDescent="0.25">
      <c r="N902">
        <v>93554</v>
      </c>
      <c r="O902" t="s">
        <v>26</v>
      </c>
    </row>
    <row r="903" spans="14:15" x14ac:dyDescent="0.25">
      <c r="N903">
        <v>93555</v>
      </c>
      <c r="O903" t="s">
        <v>26</v>
      </c>
    </row>
    <row r="904" spans="14:15" x14ac:dyDescent="0.25">
      <c r="N904">
        <v>93556</v>
      </c>
      <c r="O904" t="s">
        <v>26</v>
      </c>
    </row>
    <row r="905" spans="14:15" x14ac:dyDescent="0.25">
      <c r="N905">
        <v>93558</v>
      </c>
      <c r="O905" t="s">
        <v>26</v>
      </c>
    </row>
    <row r="906" spans="14:15" x14ac:dyDescent="0.25">
      <c r="N906">
        <v>93560</v>
      </c>
      <c r="O906" t="s">
        <v>26</v>
      </c>
    </row>
    <row r="907" spans="14:15" x14ac:dyDescent="0.25">
      <c r="N907">
        <v>93561</v>
      </c>
      <c r="O907" t="s">
        <v>27</v>
      </c>
    </row>
    <row r="908" spans="14:15" x14ac:dyDescent="0.25">
      <c r="N908">
        <v>93562</v>
      </c>
      <c r="O908" t="s">
        <v>26</v>
      </c>
    </row>
    <row r="909" spans="14:15" x14ac:dyDescent="0.25">
      <c r="N909">
        <v>93563</v>
      </c>
      <c r="O909" t="s">
        <v>26</v>
      </c>
    </row>
    <row r="910" spans="14:15" x14ac:dyDescent="0.25">
      <c r="N910">
        <v>93581</v>
      </c>
      <c r="O910" t="s">
        <v>27</v>
      </c>
    </row>
    <row r="911" spans="14:15" x14ac:dyDescent="0.25">
      <c r="N911">
        <v>93591</v>
      </c>
      <c r="O911" t="s">
        <v>26</v>
      </c>
    </row>
    <row r="912" spans="14:15" x14ac:dyDescent="0.25">
      <c r="N912">
        <v>93592</v>
      </c>
      <c r="O912" t="s">
        <v>26</v>
      </c>
    </row>
    <row r="913" spans="14:15" x14ac:dyDescent="0.25">
      <c r="N913">
        <v>93596</v>
      </c>
      <c r="O913" t="s">
        <v>26</v>
      </c>
    </row>
    <row r="914" spans="14:15" x14ac:dyDescent="0.25">
      <c r="N914">
        <v>93599</v>
      </c>
      <c r="O914" t="s">
        <v>25</v>
      </c>
    </row>
    <row r="915" spans="14:15" x14ac:dyDescent="0.25">
      <c r="N915">
        <v>93601</v>
      </c>
      <c r="O915" t="s">
        <v>24</v>
      </c>
    </row>
    <row r="916" spans="14:15" x14ac:dyDescent="0.25">
      <c r="N916">
        <v>93602</v>
      </c>
      <c r="O916" t="s">
        <v>27</v>
      </c>
    </row>
    <row r="917" spans="14:15" x14ac:dyDescent="0.25">
      <c r="N917">
        <v>93603</v>
      </c>
      <c r="O917" t="s">
        <v>27</v>
      </c>
    </row>
    <row r="918" spans="14:15" x14ac:dyDescent="0.25">
      <c r="N918">
        <v>93604</v>
      </c>
      <c r="O918" t="s">
        <v>24</v>
      </c>
    </row>
    <row r="919" spans="14:15" x14ac:dyDescent="0.25">
      <c r="N919">
        <v>93605</v>
      </c>
      <c r="O919" t="s">
        <v>24</v>
      </c>
    </row>
    <row r="920" spans="14:15" x14ac:dyDescent="0.25">
      <c r="N920">
        <v>93606</v>
      </c>
      <c r="O920" t="s">
        <v>27</v>
      </c>
    </row>
    <row r="921" spans="14:15" x14ac:dyDescent="0.25">
      <c r="N921">
        <v>93607</v>
      </c>
      <c r="O921" t="s">
        <v>27</v>
      </c>
    </row>
    <row r="922" spans="14:15" x14ac:dyDescent="0.25">
      <c r="N922">
        <v>93608</v>
      </c>
      <c r="O922" t="s">
        <v>27</v>
      </c>
    </row>
    <row r="923" spans="14:15" x14ac:dyDescent="0.25">
      <c r="N923">
        <v>93609</v>
      </c>
      <c r="O923" t="s">
        <v>27</v>
      </c>
    </row>
    <row r="924" spans="14:15" x14ac:dyDescent="0.25">
      <c r="N924">
        <v>93610</v>
      </c>
      <c r="O924" t="s">
        <v>24</v>
      </c>
    </row>
    <row r="925" spans="14:15" x14ac:dyDescent="0.25">
      <c r="N925">
        <v>93611</v>
      </c>
      <c r="O925" t="s">
        <v>27</v>
      </c>
    </row>
    <row r="926" spans="14:15" x14ac:dyDescent="0.25">
      <c r="N926">
        <v>93612</v>
      </c>
      <c r="O926" t="s">
        <v>27</v>
      </c>
    </row>
    <row r="927" spans="14:15" x14ac:dyDescent="0.25">
      <c r="N927">
        <v>93613</v>
      </c>
      <c r="O927" t="s">
        <v>27</v>
      </c>
    </row>
    <row r="928" spans="14:15" x14ac:dyDescent="0.25">
      <c r="N928">
        <v>93614</v>
      </c>
      <c r="O928" t="s">
        <v>24</v>
      </c>
    </row>
    <row r="929" spans="14:15" x14ac:dyDescent="0.25">
      <c r="N929">
        <v>93615</v>
      </c>
      <c r="O929" t="s">
        <v>27</v>
      </c>
    </row>
    <row r="930" spans="14:15" x14ac:dyDescent="0.25">
      <c r="N930">
        <v>93616</v>
      </c>
      <c r="O930" t="s">
        <v>27</v>
      </c>
    </row>
    <row r="931" spans="14:15" x14ac:dyDescent="0.25">
      <c r="N931">
        <v>93618</v>
      </c>
      <c r="O931" t="s">
        <v>27</v>
      </c>
    </row>
    <row r="932" spans="14:15" x14ac:dyDescent="0.25">
      <c r="N932">
        <v>93619</v>
      </c>
      <c r="O932" t="s">
        <v>27</v>
      </c>
    </row>
    <row r="933" spans="14:15" x14ac:dyDescent="0.25">
      <c r="N933">
        <v>93620</v>
      </c>
      <c r="O933" t="s">
        <v>24</v>
      </c>
    </row>
    <row r="934" spans="14:15" x14ac:dyDescent="0.25">
      <c r="N934">
        <v>93621</v>
      </c>
      <c r="O934" t="s">
        <v>27</v>
      </c>
    </row>
    <row r="935" spans="14:15" x14ac:dyDescent="0.25">
      <c r="N935">
        <v>93622</v>
      </c>
      <c r="O935" t="s">
        <v>24</v>
      </c>
    </row>
    <row r="936" spans="14:15" x14ac:dyDescent="0.25">
      <c r="N936">
        <v>93623</v>
      </c>
      <c r="O936" t="s">
        <v>24</v>
      </c>
    </row>
    <row r="937" spans="14:15" x14ac:dyDescent="0.25">
      <c r="N937">
        <v>93624</v>
      </c>
      <c r="O937" t="s">
        <v>27</v>
      </c>
    </row>
    <row r="938" spans="14:15" x14ac:dyDescent="0.25">
      <c r="N938">
        <v>93625</v>
      </c>
      <c r="O938" t="s">
        <v>27</v>
      </c>
    </row>
    <row r="939" spans="14:15" x14ac:dyDescent="0.25">
      <c r="N939">
        <v>93626</v>
      </c>
      <c r="O939" t="s">
        <v>24</v>
      </c>
    </row>
    <row r="940" spans="14:15" x14ac:dyDescent="0.25">
      <c r="N940">
        <v>93627</v>
      </c>
      <c r="O940" t="s">
        <v>27</v>
      </c>
    </row>
    <row r="941" spans="14:15" x14ac:dyDescent="0.25">
      <c r="N941">
        <v>93628</v>
      </c>
      <c r="O941" t="s">
        <v>27</v>
      </c>
    </row>
    <row r="942" spans="14:15" x14ac:dyDescent="0.25">
      <c r="N942">
        <v>93630</v>
      </c>
      <c r="O942" t="s">
        <v>27</v>
      </c>
    </row>
    <row r="943" spans="14:15" x14ac:dyDescent="0.25">
      <c r="N943">
        <v>93631</v>
      </c>
      <c r="O943" t="s">
        <v>27</v>
      </c>
    </row>
    <row r="944" spans="14:15" x14ac:dyDescent="0.25">
      <c r="N944">
        <v>93633</v>
      </c>
      <c r="O944" t="s">
        <v>27</v>
      </c>
    </row>
    <row r="945" spans="14:15" x14ac:dyDescent="0.25">
      <c r="N945">
        <v>93634</v>
      </c>
      <c r="O945" t="s">
        <v>24</v>
      </c>
    </row>
    <row r="946" spans="14:15" x14ac:dyDescent="0.25">
      <c r="N946">
        <v>93635</v>
      </c>
      <c r="O946" t="s">
        <v>24</v>
      </c>
    </row>
    <row r="947" spans="14:15" x14ac:dyDescent="0.25">
      <c r="N947">
        <v>93636</v>
      </c>
      <c r="O947" t="s">
        <v>24</v>
      </c>
    </row>
    <row r="948" spans="14:15" x14ac:dyDescent="0.25">
      <c r="N948">
        <v>93637</v>
      </c>
      <c r="O948" t="s">
        <v>24</v>
      </c>
    </row>
    <row r="949" spans="14:15" x14ac:dyDescent="0.25">
      <c r="N949">
        <v>93638</v>
      </c>
      <c r="O949" t="s">
        <v>24</v>
      </c>
    </row>
    <row r="950" spans="14:15" x14ac:dyDescent="0.25">
      <c r="N950">
        <v>93639</v>
      </c>
      <c r="O950" t="s">
        <v>24</v>
      </c>
    </row>
    <row r="951" spans="14:15" x14ac:dyDescent="0.25">
      <c r="N951">
        <v>93640</v>
      </c>
      <c r="O951" t="s">
        <v>27</v>
      </c>
    </row>
    <row r="952" spans="14:15" x14ac:dyDescent="0.25">
      <c r="N952">
        <v>93641</v>
      </c>
      <c r="O952" t="s">
        <v>27</v>
      </c>
    </row>
    <row r="953" spans="14:15" x14ac:dyDescent="0.25">
      <c r="N953">
        <v>93642</v>
      </c>
      <c r="O953" t="s">
        <v>24</v>
      </c>
    </row>
    <row r="954" spans="14:15" x14ac:dyDescent="0.25">
      <c r="N954">
        <v>93643</v>
      </c>
      <c r="O954" t="s">
        <v>24</v>
      </c>
    </row>
    <row r="955" spans="14:15" x14ac:dyDescent="0.25">
      <c r="N955">
        <v>93644</v>
      </c>
      <c r="O955" t="s">
        <v>24</v>
      </c>
    </row>
    <row r="956" spans="14:15" x14ac:dyDescent="0.25">
      <c r="N956">
        <v>93645</v>
      </c>
      <c r="O956" t="s">
        <v>24</v>
      </c>
    </row>
    <row r="957" spans="14:15" x14ac:dyDescent="0.25">
      <c r="N957">
        <v>93646</v>
      </c>
      <c r="O957" t="s">
        <v>27</v>
      </c>
    </row>
    <row r="958" spans="14:15" x14ac:dyDescent="0.25">
      <c r="N958">
        <v>93647</v>
      </c>
      <c r="O958" t="s">
        <v>27</v>
      </c>
    </row>
    <row r="959" spans="14:15" x14ac:dyDescent="0.25">
      <c r="N959">
        <v>93648</v>
      </c>
      <c r="O959" t="s">
        <v>27</v>
      </c>
    </row>
    <row r="960" spans="14:15" x14ac:dyDescent="0.25">
      <c r="N960">
        <v>93649</v>
      </c>
      <c r="O960" t="s">
        <v>27</v>
      </c>
    </row>
    <row r="961" spans="14:15" x14ac:dyDescent="0.25">
      <c r="N961">
        <v>93650</v>
      </c>
      <c r="O961" t="s">
        <v>27</v>
      </c>
    </row>
    <row r="962" spans="14:15" x14ac:dyDescent="0.25">
      <c r="N962">
        <v>93651</v>
      </c>
      <c r="O962" t="s">
        <v>24</v>
      </c>
    </row>
    <row r="963" spans="14:15" x14ac:dyDescent="0.25">
      <c r="N963">
        <v>93652</v>
      </c>
      <c r="O963" t="s">
        <v>27</v>
      </c>
    </row>
    <row r="964" spans="14:15" x14ac:dyDescent="0.25">
      <c r="N964">
        <v>93653</v>
      </c>
      <c r="O964" t="s">
        <v>24</v>
      </c>
    </row>
    <row r="965" spans="14:15" x14ac:dyDescent="0.25">
      <c r="N965">
        <v>93654</v>
      </c>
      <c r="O965" t="s">
        <v>27</v>
      </c>
    </row>
    <row r="966" spans="14:15" x14ac:dyDescent="0.25">
      <c r="N966">
        <v>93656</v>
      </c>
      <c r="O966" t="s">
        <v>27</v>
      </c>
    </row>
    <row r="967" spans="14:15" x14ac:dyDescent="0.25">
      <c r="N967">
        <v>93657</v>
      </c>
      <c r="O967" t="s">
        <v>27</v>
      </c>
    </row>
    <row r="968" spans="14:15" x14ac:dyDescent="0.25">
      <c r="N968">
        <v>93660</v>
      </c>
      <c r="O968" t="s">
        <v>27</v>
      </c>
    </row>
    <row r="969" spans="14:15" x14ac:dyDescent="0.25">
      <c r="N969">
        <v>93661</v>
      </c>
      <c r="O969" t="s">
        <v>18</v>
      </c>
    </row>
    <row r="970" spans="14:15" x14ac:dyDescent="0.25">
      <c r="N970">
        <v>93662</v>
      </c>
      <c r="O970" t="s">
        <v>27</v>
      </c>
    </row>
    <row r="971" spans="14:15" x14ac:dyDescent="0.25">
      <c r="N971">
        <v>93664</v>
      </c>
      <c r="O971" t="s">
        <v>27</v>
      </c>
    </row>
    <row r="972" spans="14:15" x14ac:dyDescent="0.25">
      <c r="N972">
        <v>93665</v>
      </c>
      <c r="O972" t="s">
        <v>24</v>
      </c>
    </row>
    <row r="973" spans="14:15" x14ac:dyDescent="0.25">
      <c r="N973">
        <v>93666</v>
      </c>
      <c r="O973" t="s">
        <v>27</v>
      </c>
    </row>
    <row r="974" spans="14:15" x14ac:dyDescent="0.25">
      <c r="N974">
        <v>93667</v>
      </c>
      <c r="O974" t="s">
        <v>27</v>
      </c>
    </row>
    <row r="975" spans="14:15" x14ac:dyDescent="0.25">
      <c r="N975">
        <v>93668</v>
      </c>
      <c r="O975" t="s">
        <v>27</v>
      </c>
    </row>
    <row r="976" spans="14:15" x14ac:dyDescent="0.25">
      <c r="N976">
        <v>93669</v>
      </c>
      <c r="O976" t="s">
        <v>24</v>
      </c>
    </row>
    <row r="977" spans="14:15" x14ac:dyDescent="0.25">
      <c r="N977">
        <v>93670</v>
      </c>
      <c r="O977" t="s">
        <v>27</v>
      </c>
    </row>
    <row r="978" spans="14:15" x14ac:dyDescent="0.25">
      <c r="N978">
        <v>93673</v>
      </c>
      <c r="O978" t="s">
        <v>27</v>
      </c>
    </row>
    <row r="979" spans="14:15" x14ac:dyDescent="0.25">
      <c r="N979">
        <v>93675</v>
      </c>
      <c r="O979" t="s">
        <v>27</v>
      </c>
    </row>
    <row r="980" spans="14:15" x14ac:dyDescent="0.25">
      <c r="N980">
        <v>93701</v>
      </c>
      <c r="O980" t="s">
        <v>27</v>
      </c>
    </row>
    <row r="981" spans="14:15" x14ac:dyDescent="0.25">
      <c r="N981">
        <v>93702</v>
      </c>
      <c r="O981" t="s">
        <v>27</v>
      </c>
    </row>
    <row r="982" spans="14:15" x14ac:dyDescent="0.25">
      <c r="N982">
        <v>93703</v>
      </c>
      <c r="O982" t="s">
        <v>27</v>
      </c>
    </row>
    <row r="983" spans="14:15" x14ac:dyDescent="0.25">
      <c r="N983">
        <v>93704</v>
      </c>
      <c r="O983" t="s">
        <v>27</v>
      </c>
    </row>
    <row r="984" spans="14:15" x14ac:dyDescent="0.25">
      <c r="N984">
        <v>93705</v>
      </c>
      <c r="O984" t="s">
        <v>27</v>
      </c>
    </row>
    <row r="985" spans="14:15" x14ac:dyDescent="0.25">
      <c r="N985">
        <v>93706</v>
      </c>
      <c r="O985" t="s">
        <v>27</v>
      </c>
    </row>
    <row r="986" spans="14:15" x14ac:dyDescent="0.25">
      <c r="N986">
        <v>93707</v>
      </c>
      <c r="O986" t="s">
        <v>27</v>
      </c>
    </row>
    <row r="987" spans="14:15" x14ac:dyDescent="0.25">
      <c r="N987">
        <v>93708</v>
      </c>
      <c r="O987" t="s">
        <v>27</v>
      </c>
    </row>
    <row r="988" spans="14:15" x14ac:dyDescent="0.25">
      <c r="N988">
        <v>93709</v>
      </c>
      <c r="O988" t="s">
        <v>27</v>
      </c>
    </row>
    <row r="989" spans="14:15" x14ac:dyDescent="0.25">
      <c r="N989">
        <v>93710</v>
      </c>
      <c r="O989" t="s">
        <v>27</v>
      </c>
    </row>
    <row r="990" spans="14:15" x14ac:dyDescent="0.25">
      <c r="N990">
        <v>93711</v>
      </c>
      <c r="O990" t="s">
        <v>27</v>
      </c>
    </row>
    <row r="991" spans="14:15" x14ac:dyDescent="0.25">
      <c r="N991">
        <v>93712</v>
      </c>
      <c r="O991" t="s">
        <v>27</v>
      </c>
    </row>
    <row r="992" spans="14:15" x14ac:dyDescent="0.25">
      <c r="N992">
        <v>93714</v>
      </c>
      <c r="O992" t="s">
        <v>27</v>
      </c>
    </row>
    <row r="993" spans="14:15" x14ac:dyDescent="0.25">
      <c r="N993">
        <v>93715</v>
      </c>
      <c r="O993" t="s">
        <v>27</v>
      </c>
    </row>
    <row r="994" spans="14:15" x14ac:dyDescent="0.25">
      <c r="N994">
        <v>93716</v>
      </c>
      <c r="O994" t="s">
        <v>27</v>
      </c>
    </row>
    <row r="995" spans="14:15" x14ac:dyDescent="0.25">
      <c r="N995">
        <v>93717</v>
      </c>
      <c r="O995" t="s">
        <v>27</v>
      </c>
    </row>
    <row r="996" spans="14:15" x14ac:dyDescent="0.25">
      <c r="N996">
        <v>93718</v>
      </c>
      <c r="O996" t="s">
        <v>27</v>
      </c>
    </row>
    <row r="997" spans="14:15" x14ac:dyDescent="0.25">
      <c r="N997">
        <v>93720</v>
      </c>
      <c r="O997" t="s">
        <v>27</v>
      </c>
    </row>
    <row r="998" spans="14:15" x14ac:dyDescent="0.25">
      <c r="N998">
        <v>93721</v>
      </c>
      <c r="O998" t="s">
        <v>27</v>
      </c>
    </row>
    <row r="999" spans="14:15" x14ac:dyDescent="0.25">
      <c r="N999">
        <v>93722</v>
      </c>
      <c r="O999" t="s">
        <v>27</v>
      </c>
    </row>
    <row r="1000" spans="14:15" x14ac:dyDescent="0.25">
      <c r="N1000">
        <v>93723</v>
      </c>
      <c r="O1000" t="s">
        <v>27</v>
      </c>
    </row>
    <row r="1001" spans="14:15" x14ac:dyDescent="0.25">
      <c r="N1001">
        <v>93724</v>
      </c>
      <c r="O1001" t="s">
        <v>27</v>
      </c>
    </row>
    <row r="1002" spans="14:15" x14ac:dyDescent="0.25">
      <c r="N1002">
        <v>93725</v>
      </c>
      <c r="O1002" t="s">
        <v>27</v>
      </c>
    </row>
    <row r="1003" spans="14:15" x14ac:dyDescent="0.25">
      <c r="N1003">
        <v>93726</v>
      </c>
      <c r="O1003" t="s">
        <v>27</v>
      </c>
    </row>
    <row r="1004" spans="14:15" x14ac:dyDescent="0.25">
      <c r="N1004">
        <v>93727</v>
      </c>
      <c r="O1004" t="s">
        <v>27</v>
      </c>
    </row>
    <row r="1005" spans="14:15" x14ac:dyDescent="0.25">
      <c r="N1005">
        <v>93728</v>
      </c>
      <c r="O1005" t="s">
        <v>27</v>
      </c>
    </row>
    <row r="1006" spans="14:15" x14ac:dyDescent="0.25">
      <c r="N1006">
        <v>93729</v>
      </c>
      <c r="O1006" t="s">
        <v>27</v>
      </c>
    </row>
    <row r="1007" spans="14:15" x14ac:dyDescent="0.25">
      <c r="N1007">
        <v>93730</v>
      </c>
      <c r="O1007" t="s">
        <v>27</v>
      </c>
    </row>
    <row r="1008" spans="14:15" x14ac:dyDescent="0.25">
      <c r="N1008">
        <v>93737</v>
      </c>
      <c r="O1008" t="s">
        <v>18</v>
      </c>
    </row>
    <row r="1009" spans="14:15" x14ac:dyDescent="0.25">
      <c r="N1009">
        <v>93740</v>
      </c>
      <c r="O1009" t="s">
        <v>18</v>
      </c>
    </row>
    <row r="1010" spans="14:15" x14ac:dyDescent="0.25">
      <c r="N1010">
        <v>93741</v>
      </c>
      <c r="O1010" t="s">
        <v>18</v>
      </c>
    </row>
    <row r="1011" spans="14:15" x14ac:dyDescent="0.25">
      <c r="N1011">
        <v>93744</v>
      </c>
      <c r="O1011" t="s">
        <v>27</v>
      </c>
    </row>
    <row r="1012" spans="14:15" x14ac:dyDescent="0.25">
      <c r="N1012">
        <v>93745</v>
      </c>
      <c r="O1012" t="s">
        <v>27</v>
      </c>
    </row>
    <row r="1013" spans="14:15" x14ac:dyDescent="0.25">
      <c r="N1013">
        <v>93747</v>
      </c>
      <c r="O1013" t="s">
        <v>27</v>
      </c>
    </row>
    <row r="1014" spans="14:15" x14ac:dyDescent="0.25">
      <c r="N1014">
        <v>93750</v>
      </c>
      <c r="O1014" t="s">
        <v>27</v>
      </c>
    </row>
    <row r="1015" spans="14:15" x14ac:dyDescent="0.25">
      <c r="N1015">
        <v>93755</v>
      </c>
      <c r="O1015" t="s">
        <v>27</v>
      </c>
    </row>
    <row r="1016" spans="14:15" x14ac:dyDescent="0.25">
      <c r="N1016">
        <v>93760</v>
      </c>
      <c r="O1016" t="s">
        <v>27</v>
      </c>
    </row>
    <row r="1017" spans="14:15" x14ac:dyDescent="0.25">
      <c r="N1017">
        <v>93761</v>
      </c>
      <c r="O1017" t="s">
        <v>27</v>
      </c>
    </row>
    <row r="1018" spans="14:15" x14ac:dyDescent="0.25">
      <c r="N1018">
        <v>93764</v>
      </c>
      <c r="O1018" t="s">
        <v>18</v>
      </c>
    </row>
    <row r="1019" spans="14:15" x14ac:dyDescent="0.25">
      <c r="N1019">
        <v>93765</v>
      </c>
      <c r="O1019" t="s">
        <v>27</v>
      </c>
    </row>
    <row r="1020" spans="14:15" x14ac:dyDescent="0.25">
      <c r="N1020">
        <v>93771</v>
      </c>
      <c r="O1020" t="s">
        <v>27</v>
      </c>
    </row>
    <row r="1021" spans="14:15" x14ac:dyDescent="0.25">
      <c r="N1021">
        <v>93772</v>
      </c>
      <c r="O1021" t="s">
        <v>27</v>
      </c>
    </row>
    <row r="1022" spans="14:15" x14ac:dyDescent="0.25">
      <c r="N1022">
        <v>93773</v>
      </c>
      <c r="O1022" t="s">
        <v>27</v>
      </c>
    </row>
    <row r="1023" spans="14:15" x14ac:dyDescent="0.25">
      <c r="N1023">
        <v>93774</v>
      </c>
      <c r="O1023" t="s">
        <v>27</v>
      </c>
    </row>
    <row r="1024" spans="14:15" x14ac:dyDescent="0.25">
      <c r="N1024">
        <v>93775</v>
      </c>
      <c r="O1024" t="s">
        <v>27</v>
      </c>
    </row>
    <row r="1025" spans="14:15" x14ac:dyDescent="0.25">
      <c r="N1025">
        <v>93776</v>
      </c>
      <c r="O1025" t="s">
        <v>27</v>
      </c>
    </row>
    <row r="1026" spans="14:15" x14ac:dyDescent="0.25">
      <c r="N1026">
        <v>93777</v>
      </c>
      <c r="O1026" t="s">
        <v>27</v>
      </c>
    </row>
    <row r="1027" spans="14:15" x14ac:dyDescent="0.25">
      <c r="N1027">
        <v>93778</v>
      </c>
      <c r="O1027" t="s">
        <v>27</v>
      </c>
    </row>
    <row r="1028" spans="14:15" x14ac:dyDescent="0.25">
      <c r="N1028">
        <v>93779</v>
      </c>
      <c r="O1028" t="s">
        <v>27</v>
      </c>
    </row>
    <row r="1029" spans="14:15" x14ac:dyDescent="0.25">
      <c r="N1029">
        <v>93784</v>
      </c>
      <c r="O1029" t="s">
        <v>27</v>
      </c>
    </row>
    <row r="1030" spans="14:15" x14ac:dyDescent="0.25">
      <c r="N1030">
        <v>93786</v>
      </c>
      <c r="O1030" t="s">
        <v>27</v>
      </c>
    </row>
    <row r="1031" spans="14:15" x14ac:dyDescent="0.25">
      <c r="N1031">
        <v>93790</v>
      </c>
      <c r="O1031" t="s">
        <v>27</v>
      </c>
    </row>
    <row r="1032" spans="14:15" x14ac:dyDescent="0.25">
      <c r="N1032">
        <v>93791</v>
      </c>
      <c r="O1032" t="s">
        <v>27</v>
      </c>
    </row>
    <row r="1033" spans="14:15" x14ac:dyDescent="0.25">
      <c r="N1033">
        <v>93792</v>
      </c>
      <c r="O1033" t="s">
        <v>27</v>
      </c>
    </row>
    <row r="1034" spans="14:15" x14ac:dyDescent="0.25">
      <c r="N1034">
        <v>93793</v>
      </c>
      <c r="O1034" t="s">
        <v>27</v>
      </c>
    </row>
    <row r="1035" spans="14:15" x14ac:dyDescent="0.25">
      <c r="N1035">
        <v>93794</v>
      </c>
      <c r="O1035" t="s">
        <v>27</v>
      </c>
    </row>
    <row r="1036" spans="14:15" x14ac:dyDescent="0.25">
      <c r="N1036">
        <v>93844</v>
      </c>
      <c r="O1036" t="s">
        <v>27</v>
      </c>
    </row>
    <row r="1037" spans="14:15" x14ac:dyDescent="0.25">
      <c r="N1037">
        <v>93888</v>
      </c>
      <c r="O1037" t="s">
        <v>27</v>
      </c>
    </row>
    <row r="1038" spans="14:15" x14ac:dyDescent="0.25">
      <c r="N1038">
        <v>93901</v>
      </c>
      <c r="O1038" t="s">
        <v>18</v>
      </c>
    </row>
    <row r="1039" spans="14:15" x14ac:dyDescent="0.25">
      <c r="N1039">
        <v>93902</v>
      </c>
      <c r="O1039" t="s">
        <v>18</v>
      </c>
    </row>
    <row r="1040" spans="14:15" x14ac:dyDescent="0.25">
      <c r="N1040">
        <v>93905</v>
      </c>
      <c r="O1040" t="s">
        <v>18</v>
      </c>
    </row>
    <row r="1041" spans="14:15" x14ac:dyDescent="0.25">
      <c r="N1041">
        <v>93906</v>
      </c>
      <c r="O1041" t="s">
        <v>18</v>
      </c>
    </row>
    <row r="1042" spans="14:15" x14ac:dyDescent="0.25">
      <c r="N1042">
        <v>93907</v>
      </c>
      <c r="O1042" t="s">
        <v>18</v>
      </c>
    </row>
    <row r="1043" spans="14:15" x14ac:dyDescent="0.25">
      <c r="N1043">
        <v>93908</v>
      </c>
      <c r="O1043" t="s">
        <v>18</v>
      </c>
    </row>
    <row r="1044" spans="14:15" x14ac:dyDescent="0.25">
      <c r="N1044">
        <v>93912</v>
      </c>
      <c r="O1044" t="s">
        <v>18</v>
      </c>
    </row>
    <row r="1045" spans="14:15" x14ac:dyDescent="0.25">
      <c r="N1045">
        <v>93915</v>
      </c>
      <c r="O1045" t="s">
        <v>18</v>
      </c>
    </row>
    <row r="1046" spans="14:15" x14ac:dyDescent="0.25">
      <c r="N1046">
        <v>93920</v>
      </c>
      <c r="O1046" t="s">
        <v>18</v>
      </c>
    </row>
    <row r="1047" spans="14:15" x14ac:dyDescent="0.25">
      <c r="N1047">
        <v>93921</v>
      </c>
      <c r="O1047" t="s">
        <v>18</v>
      </c>
    </row>
    <row r="1048" spans="14:15" x14ac:dyDescent="0.25">
      <c r="N1048">
        <v>93922</v>
      </c>
      <c r="O1048" t="s">
        <v>18</v>
      </c>
    </row>
    <row r="1049" spans="14:15" x14ac:dyDescent="0.25">
      <c r="N1049">
        <v>93923</v>
      </c>
      <c r="O1049" t="s">
        <v>18</v>
      </c>
    </row>
    <row r="1050" spans="14:15" x14ac:dyDescent="0.25">
      <c r="N1050">
        <v>93924</v>
      </c>
      <c r="O1050" t="s">
        <v>18</v>
      </c>
    </row>
    <row r="1051" spans="14:15" x14ac:dyDescent="0.25">
      <c r="N1051">
        <v>93925</v>
      </c>
      <c r="O1051" t="s">
        <v>18</v>
      </c>
    </row>
    <row r="1052" spans="14:15" x14ac:dyDescent="0.25">
      <c r="N1052">
        <v>93926</v>
      </c>
      <c r="O1052" t="s">
        <v>18</v>
      </c>
    </row>
    <row r="1053" spans="14:15" x14ac:dyDescent="0.25">
      <c r="N1053">
        <v>93927</v>
      </c>
      <c r="O1053" t="s">
        <v>18</v>
      </c>
    </row>
    <row r="1054" spans="14:15" x14ac:dyDescent="0.25">
      <c r="N1054">
        <v>93928</v>
      </c>
      <c r="O1054" t="s">
        <v>18</v>
      </c>
    </row>
    <row r="1055" spans="14:15" x14ac:dyDescent="0.25">
      <c r="N1055">
        <v>93930</v>
      </c>
      <c r="O1055" t="s">
        <v>18</v>
      </c>
    </row>
    <row r="1056" spans="14:15" x14ac:dyDescent="0.25">
      <c r="N1056">
        <v>93932</v>
      </c>
      <c r="O1056" t="s">
        <v>18</v>
      </c>
    </row>
    <row r="1057" spans="14:15" x14ac:dyDescent="0.25">
      <c r="N1057">
        <v>93933</v>
      </c>
      <c r="O1057" t="s">
        <v>18</v>
      </c>
    </row>
    <row r="1058" spans="14:15" x14ac:dyDescent="0.25">
      <c r="N1058">
        <v>93940</v>
      </c>
      <c r="O1058" t="s">
        <v>18</v>
      </c>
    </row>
    <row r="1059" spans="14:15" x14ac:dyDescent="0.25">
      <c r="N1059">
        <v>93942</v>
      </c>
      <c r="O1059" t="s">
        <v>18</v>
      </c>
    </row>
    <row r="1060" spans="14:15" x14ac:dyDescent="0.25">
      <c r="N1060">
        <v>93943</v>
      </c>
      <c r="O1060" t="s">
        <v>18</v>
      </c>
    </row>
    <row r="1061" spans="14:15" x14ac:dyDescent="0.25">
      <c r="N1061">
        <v>93944</v>
      </c>
      <c r="O1061" t="s">
        <v>18</v>
      </c>
    </row>
    <row r="1062" spans="14:15" x14ac:dyDescent="0.25">
      <c r="N1062">
        <v>93950</v>
      </c>
      <c r="O1062" t="s">
        <v>18</v>
      </c>
    </row>
    <row r="1063" spans="14:15" x14ac:dyDescent="0.25">
      <c r="N1063">
        <v>93953</v>
      </c>
      <c r="O1063" t="s">
        <v>18</v>
      </c>
    </row>
    <row r="1064" spans="14:15" x14ac:dyDescent="0.25">
      <c r="N1064">
        <v>93954</v>
      </c>
      <c r="O1064" t="s">
        <v>18</v>
      </c>
    </row>
    <row r="1065" spans="14:15" x14ac:dyDescent="0.25">
      <c r="N1065">
        <v>93955</v>
      </c>
      <c r="O1065" t="s">
        <v>18</v>
      </c>
    </row>
    <row r="1066" spans="14:15" x14ac:dyDescent="0.25">
      <c r="N1066">
        <v>93960</v>
      </c>
      <c r="O1066" t="s">
        <v>18</v>
      </c>
    </row>
    <row r="1067" spans="14:15" x14ac:dyDescent="0.25">
      <c r="N1067">
        <v>93962</v>
      </c>
      <c r="O1067" t="s">
        <v>18</v>
      </c>
    </row>
    <row r="1068" spans="14:15" x14ac:dyDescent="0.25">
      <c r="N1068">
        <v>94002</v>
      </c>
      <c r="O1068" t="s">
        <v>23</v>
      </c>
    </row>
    <row r="1069" spans="14:15" x14ac:dyDescent="0.25">
      <c r="N1069">
        <v>94005</v>
      </c>
      <c r="O1069" t="s">
        <v>23</v>
      </c>
    </row>
    <row r="1070" spans="14:15" x14ac:dyDescent="0.25">
      <c r="N1070">
        <v>94010</v>
      </c>
      <c r="O1070" t="s">
        <v>23</v>
      </c>
    </row>
    <row r="1071" spans="14:15" x14ac:dyDescent="0.25">
      <c r="N1071">
        <v>94011</v>
      </c>
      <c r="O1071" t="s">
        <v>23</v>
      </c>
    </row>
    <row r="1072" spans="14:15" x14ac:dyDescent="0.25">
      <c r="N1072">
        <v>94014</v>
      </c>
      <c r="O1072" t="s">
        <v>23</v>
      </c>
    </row>
    <row r="1073" spans="14:15" x14ac:dyDescent="0.25">
      <c r="N1073">
        <v>94015</v>
      </c>
      <c r="O1073" t="s">
        <v>23</v>
      </c>
    </row>
    <row r="1074" spans="14:15" x14ac:dyDescent="0.25">
      <c r="N1074">
        <v>94016</v>
      </c>
      <c r="O1074" t="s">
        <v>23</v>
      </c>
    </row>
    <row r="1075" spans="14:15" x14ac:dyDescent="0.25">
      <c r="N1075">
        <v>94017</v>
      </c>
      <c r="O1075" t="s">
        <v>23</v>
      </c>
    </row>
    <row r="1076" spans="14:15" x14ac:dyDescent="0.25">
      <c r="N1076">
        <v>94018</v>
      </c>
      <c r="O1076" t="s">
        <v>23</v>
      </c>
    </row>
    <row r="1077" spans="14:15" x14ac:dyDescent="0.25">
      <c r="N1077">
        <v>94019</v>
      </c>
      <c r="O1077" t="s">
        <v>23</v>
      </c>
    </row>
    <row r="1078" spans="14:15" x14ac:dyDescent="0.25">
      <c r="N1078">
        <v>94020</v>
      </c>
      <c r="O1078" t="s">
        <v>23</v>
      </c>
    </row>
    <row r="1079" spans="14:15" x14ac:dyDescent="0.25">
      <c r="N1079">
        <v>94021</v>
      </c>
      <c r="O1079" t="s">
        <v>23</v>
      </c>
    </row>
    <row r="1080" spans="14:15" x14ac:dyDescent="0.25">
      <c r="N1080">
        <v>94022</v>
      </c>
      <c r="O1080" t="s">
        <v>23</v>
      </c>
    </row>
    <row r="1081" spans="14:15" x14ac:dyDescent="0.25">
      <c r="N1081">
        <v>94023</v>
      </c>
      <c r="O1081" t="s">
        <v>23</v>
      </c>
    </row>
    <row r="1082" spans="14:15" x14ac:dyDescent="0.25">
      <c r="N1082">
        <v>94024</v>
      </c>
      <c r="O1082" t="s">
        <v>23</v>
      </c>
    </row>
    <row r="1083" spans="14:15" x14ac:dyDescent="0.25">
      <c r="N1083">
        <v>94025</v>
      </c>
      <c r="O1083" t="s">
        <v>23</v>
      </c>
    </row>
    <row r="1084" spans="14:15" x14ac:dyDescent="0.25">
      <c r="N1084">
        <v>94026</v>
      </c>
      <c r="O1084" t="s">
        <v>23</v>
      </c>
    </row>
    <row r="1085" spans="14:15" x14ac:dyDescent="0.25">
      <c r="N1085">
        <v>94027</v>
      </c>
      <c r="O1085" t="s">
        <v>23</v>
      </c>
    </row>
    <row r="1086" spans="14:15" x14ac:dyDescent="0.25">
      <c r="N1086">
        <v>94028</v>
      </c>
      <c r="O1086" t="s">
        <v>23</v>
      </c>
    </row>
    <row r="1087" spans="14:15" x14ac:dyDescent="0.25">
      <c r="N1087">
        <v>94030</v>
      </c>
      <c r="O1087" t="s">
        <v>23</v>
      </c>
    </row>
    <row r="1088" spans="14:15" x14ac:dyDescent="0.25">
      <c r="N1088">
        <v>94035</v>
      </c>
      <c r="O1088" t="s">
        <v>23</v>
      </c>
    </row>
    <row r="1089" spans="14:15" x14ac:dyDescent="0.25">
      <c r="N1089">
        <v>94037</v>
      </c>
      <c r="O1089" t="s">
        <v>23</v>
      </c>
    </row>
    <row r="1090" spans="14:15" x14ac:dyDescent="0.25">
      <c r="N1090">
        <v>94038</v>
      </c>
      <c r="O1090" t="s">
        <v>23</v>
      </c>
    </row>
    <row r="1091" spans="14:15" x14ac:dyDescent="0.25">
      <c r="N1091">
        <v>94039</v>
      </c>
      <c r="O1091" t="s">
        <v>23</v>
      </c>
    </row>
    <row r="1092" spans="14:15" x14ac:dyDescent="0.25">
      <c r="N1092">
        <v>94040</v>
      </c>
      <c r="O1092" t="s">
        <v>23</v>
      </c>
    </row>
    <row r="1093" spans="14:15" x14ac:dyDescent="0.25">
      <c r="N1093">
        <v>94041</v>
      </c>
      <c r="O1093" t="s">
        <v>23</v>
      </c>
    </row>
    <row r="1094" spans="14:15" x14ac:dyDescent="0.25">
      <c r="N1094">
        <v>94042</v>
      </c>
      <c r="O1094" t="s">
        <v>23</v>
      </c>
    </row>
    <row r="1095" spans="14:15" x14ac:dyDescent="0.25">
      <c r="N1095">
        <v>94043</v>
      </c>
      <c r="O1095" t="s">
        <v>23</v>
      </c>
    </row>
    <row r="1096" spans="14:15" x14ac:dyDescent="0.25">
      <c r="N1096">
        <v>94044</v>
      </c>
      <c r="O1096" t="s">
        <v>23</v>
      </c>
    </row>
    <row r="1097" spans="14:15" x14ac:dyDescent="0.25">
      <c r="N1097">
        <v>94060</v>
      </c>
      <c r="O1097" t="s">
        <v>23</v>
      </c>
    </row>
    <row r="1098" spans="14:15" x14ac:dyDescent="0.25">
      <c r="N1098">
        <v>94061</v>
      </c>
      <c r="O1098" t="s">
        <v>23</v>
      </c>
    </row>
    <row r="1099" spans="14:15" x14ac:dyDescent="0.25">
      <c r="N1099">
        <v>94062</v>
      </c>
      <c r="O1099" t="s">
        <v>23</v>
      </c>
    </row>
    <row r="1100" spans="14:15" x14ac:dyDescent="0.25">
      <c r="N1100">
        <v>94063</v>
      </c>
      <c r="O1100" t="s">
        <v>23</v>
      </c>
    </row>
    <row r="1101" spans="14:15" x14ac:dyDescent="0.25">
      <c r="N1101">
        <v>94064</v>
      </c>
      <c r="O1101" t="s">
        <v>23</v>
      </c>
    </row>
    <row r="1102" spans="14:15" x14ac:dyDescent="0.25">
      <c r="N1102">
        <v>94065</v>
      </c>
      <c r="O1102" t="s">
        <v>23</v>
      </c>
    </row>
    <row r="1103" spans="14:15" x14ac:dyDescent="0.25">
      <c r="N1103">
        <v>94066</v>
      </c>
      <c r="O1103" t="s">
        <v>23</v>
      </c>
    </row>
    <row r="1104" spans="14:15" x14ac:dyDescent="0.25">
      <c r="N1104">
        <v>94070</v>
      </c>
      <c r="O1104" t="s">
        <v>23</v>
      </c>
    </row>
    <row r="1105" spans="14:15" x14ac:dyDescent="0.25">
      <c r="N1105">
        <v>94074</v>
      </c>
      <c r="O1105" t="s">
        <v>23</v>
      </c>
    </row>
    <row r="1106" spans="14:15" x14ac:dyDescent="0.25">
      <c r="N1106">
        <v>94080</v>
      </c>
      <c r="O1106" t="s">
        <v>23</v>
      </c>
    </row>
    <row r="1107" spans="14:15" x14ac:dyDescent="0.25">
      <c r="N1107">
        <v>94083</v>
      </c>
      <c r="O1107" t="s">
        <v>23</v>
      </c>
    </row>
    <row r="1108" spans="14:15" x14ac:dyDescent="0.25">
      <c r="N1108">
        <v>94085</v>
      </c>
      <c r="O1108" t="s">
        <v>23</v>
      </c>
    </row>
    <row r="1109" spans="14:15" x14ac:dyDescent="0.25">
      <c r="N1109">
        <v>94086</v>
      </c>
      <c r="O1109" t="s">
        <v>23</v>
      </c>
    </row>
    <row r="1110" spans="14:15" x14ac:dyDescent="0.25">
      <c r="N1110">
        <v>94087</v>
      </c>
      <c r="O1110" t="s">
        <v>23</v>
      </c>
    </row>
    <row r="1111" spans="14:15" x14ac:dyDescent="0.25">
      <c r="N1111">
        <v>94088</v>
      </c>
      <c r="O1111" t="s">
        <v>23</v>
      </c>
    </row>
    <row r="1112" spans="14:15" x14ac:dyDescent="0.25">
      <c r="N1112">
        <v>94089</v>
      </c>
      <c r="O1112" t="s">
        <v>23</v>
      </c>
    </row>
    <row r="1113" spans="14:15" x14ac:dyDescent="0.25">
      <c r="N1113">
        <v>94101</v>
      </c>
      <c r="O1113" t="s">
        <v>23</v>
      </c>
    </row>
    <row r="1114" spans="14:15" x14ac:dyDescent="0.25">
      <c r="N1114">
        <v>94102</v>
      </c>
      <c r="O1114" t="s">
        <v>23</v>
      </c>
    </row>
    <row r="1115" spans="14:15" x14ac:dyDescent="0.25">
      <c r="N1115">
        <v>94103</v>
      </c>
      <c r="O1115" t="s">
        <v>23</v>
      </c>
    </row>
    <row r="1116" spans="14:15" x14ac:dyDescent="0.25">
      <c r="N1116">
        <v>94104</v>
      </c>
      <c r="O1116" t="s">
        <v>23</v>
      </c>
    </row>
    <row r="1117" spans="14:15" x14ac:dyDescent="0.25">
      <c r="N1117">
        <v>94105</v>
      </c>
      <c r="O1117" t="s">
        <v>23</v>
      </c>
    </row>
    <row r="1118" spans="14:15" x14ac:dyDescent="0.25">
      <c r="N1118">
        <v>94107</v>
      </c>
      <c r="O1118" t="s">
        <v>23</v>
      </c>
    </row>
    <row r="1119" spans="14:15" x14ac:dyDescent="0.25">
      <c r="N1119">
        <v>94108</v>
      </c>
      <c r="O1119" t="s">
        <v>23</v>
      </c>
    </row>
    <row r="1120" spans="14:15" x14ac:dyDescent="0.25">
      <c r="N1120">
        <v>94109</v>
      </c>
      <c r="O1120" t="s">
        <v>23</v>
      </c>
    </row>
    <row r="1121" spans="14:15" x14ac:dyDescent="0.25">
      <c r="N1121">
        <v>94110</v>
      </c>
      <c r="O1121" t="s">
        <v>23</v>
      </c>
    </row>
    <row r="1122" spans="14:15" x14ac:dyDescent="0.25">
      <c r="N1122">
        <v>94111</v>
      </c>
      <c r="O1122" t="s">
        <v>23</v>
      </c>
    </row>
    <row r="1123" spans="14:15" x14ac:dyDescent="0.25">
      <c r="N1123">
        <v>94112</v>
      </c>
      <c r="O1123" t="s">
        <v>23</v>
      </c>
    </row>
    <row r="1124" spans="14:15" x14ac:dyDescent="0.25">
      <c r="N1124">
        <v>94114</v>
      </c>
      <c r="O1124" t="s">
        <v>23</v>
      </c>
    </row>
    <row r="1125" spans="14:15" x14ac:dyDescent="0.25">
      <c r="N1125">
        <v>94115</v>
      </c>
      <c r="O1125" t="s">
        <v>23</v>
      </c>
    </row>
    <row r="1126" spans="14:15" x14ac:dyDescent="0.25">
      <c r="N1126">
        <v>94116</v>
      </c>
      <c r="O1126" t="s">
        <v>23</v>
      </c>
    </row>
    <row r="1127" spans="14:15" x14ac:dyDescent="0.25">
      <c r="N1127">
        <v>94117</v>
      </c>
      <c r="O1127" t="s">
        <v>23</v>
      </c>
    </row>
    <row r="1128" spans="14:15" x14ac:dyDescent="0.25">
      <c r="N1128">
        <v>94118</v>
      </c>
      <c r="O1128" t="s">
        <v>23</v>
      </c>
    </row>
    <row r="1129" spans="14:15" x14ac:dyDescent="0.25">
      <c r="N1129">
        <v>94119</v>
      </c>
      <c r="O1129" t="s">
        <v>23</v>
      </c>
    </row>
    <row r="1130" spans="14:15" x14ac:dyDescent="0.25">
      <c r="N1130">
        <v>94120</v>
      </c>
      <c r="O1130" t="s">
        <v>23</v>
      </c>
    </row>
    <row r="1131" spans="14:15" x14ac:dyDescent="0.25">
      <c r="N1131">
        <v>94121</v>
      </c>
      <c r="O1131" t="s">
        <v>23</v>
      </c>
    </row>
    <row r="1132" spans="14:15" x14ac:dyDescent="0.25">
      <c r="N1132">
        <v>94122</v>
      </c>
      <c r="O1132" t="s">
        <v>23</v>
      </c>
    </row>
    <row r="1133" spans="14:15" x14ac:dyDescent="0.25">
      <c r="N1133">
        <v>94123</v>
      </c>
      <c r="O1133" t="s">
        <v>23</v>
      </c>
    </row>
    <row r="1134" spans="14:15" x14ac:dyDescent="0.25">
      <c r="N1134">
        <v>94124</v>
      </c>
      <c r="O1134" t="s">
        <v>23</v>
      </c>
    </row>
    <row r="1135" spans="14:15" x14ac:dyDescent="0.25">
      <c r="N1135">
        <v>94125</v>
      </c>
      <c r="O1135" t="s">
        <v>23</v>
      </c>
    </row>
    <row r="1136" spans="14:15" x14ac:dyDescent="0.25">
      <c r="N1136">
        <v>94126</v>
      </c>
      <c r="O1136" t="s">
        <v>23</v>
      </c>
    </row>
    <row r="1137" spans="14:15" x14ac:dyDescent="0.25">
      <c r="N1137">
        <v>94127</v>
      </c>
      <c r="O1137" t="s">
        <v>23</v>
      </c>
    </row>
    <row r="1138" spans="14:15" x14ac:dyDescent="0.25">
      <c r="N1138">
        <v>94128</v>
      </c>
      <c r="O1138" t="s">
        <v>23</v>
      </c>
    </row>
    <row r="1139" spans="14:15" x14ac:dyDescent="0.25">
      <c r="N1139">
        <v>94129</v>
      </c>
      <c r="O1139" t="s">
        <v>23</v>
      </c>
    </row>
    <row r="1140" spans="14:15" x14ac:dyDescent="0.25">
      <c r="N1140">
        <v>94130</v>
      </c>
      <c r="O1140" t="s">
        <v>23</v>
      </c>
    </row>
    <row r="1141" spans="14:15" x14ac:dyDescent="0.25">
      <c r="N1141">
        <v>94131</v>
      </c>
      <c r="O1141" t="s">
        <v>23</v>
      </c>
    </row>
    <row r="1142" spans="14:15" x14ac:dyDescent="0.25">
      <c r="N1142">
        <v>94132</v>
      </c>
      <c r="O1142" t="s">
        <v>23</v>
      </c>
    </row>
    <row r="1143" spans="14:15" x14ac:dyDescent="0.25">
      <c r="N1143">
        <v>94133</v>
      </c>
      <c r="O1143" t="s">
        <v>23</v>
      </c>
    </row>
    <row r="1144" spans="14:15" x14ac:dyDescent="0.25">
      <c r="N1144">
        <v>94134</v>
      </c>
      <c r="O1144" t="s">
        <v>23</v>
      </c>
    </row>
    <row r="1145" spans="14:15" x14ac:dyDescent="0.25">
      <c r="N1145">
        <v>94137</v>
      </c>
      <c r="O1145" t="s">
        <v>23</v>
      </c>
    </row>
    <row r="1146" spans="14:15" x14ac:dyDescent="0.25">
      <c r="N1146">
        <v>94139</v>
      </c>
      <c r="O1146" t="s">
        <v>23</v>
      </c>
    </row>
    <row r="1147" spans="14:15" x14ac:dyDescent="0.25">
      <c r="N1147">
        <v>94140</v>
      </c>
      <c r="O1147" t="s">
        <v>23</v>
      </c>
    </row>
    <row r="1148" spans="14:15" x14ac:dyDescent="0.25">
      <c r="N1148">
        <v>94141</v>
      </c>
      <c r="O1148" t="s">
        <v>23</v>
      </c>
    </row>
    <row r="1149" spans="14:15" x14ac:dyDescent="0.25">
      <c r="N1149">
        <v>94142</v>
      </c>
      <c r="O1149" t="s">
        <v>23</v>
      </c>
    </row>
    <row r="1150" spans="14:15" x14ac:dyDescent="0.25">
      <c r="N1150">
        <v>94143</v>
      </c>
      <c r="O1150" t="s">
        <v>23</v>
      </c>
    </row>
    <row r="1151" spans="14:15" x14ac:dyDescent="0.25">
      <c r="N1151">
        <v>94144</v>
      </c>
      <c r="O1151" t="s">
        <v>23</v>
      </c>
    </row>
    <row r="1152" spans="14:15" x14ac:dyDescent="0.25">
      <c r="N1152">
        <v>94145</v>
      </c>
      <c r="O1152" t="s">
        <v>23</v>
      </c>
    </row>
    <row r="1153" spans="14:15" x14ac:dyDescent="0.25">
      <c r="N1153">
        <v>94146</v>
      </c>
      <c r="O1153" t="s">
        <v>23</v>
      </c>
    </row>
    <row r="1154" spans="14:15" x14ac:dyDescent="0.25">
      <c r="N1154">
        <v>94147</v>
      </c>
      <c r="O1154" t="s">
        <v>23</v>
      </c>
    </row>
    <row r="1155" spans="14:15" x14ac:dyDescent="0.25">
      <c r="N1155">
        <v>94151</v>
      </c>
      <c r="O1155" t="s">
        <v>23</v>
      </c>
    </row>
    <row r="1156" spans="14:15" x14ac:dyDescent="0.25">
      <c r="N1156">
        <v>94156</v>
      </c>
      <c r="O1156" t="s">
        <v>23</v>
      </c>
    </row>
    <row r="1157" spans="14:15" x14ac:dyDescent="0.25">
      <c r="N1157">
        <v>94158</v>
      </c>
      <c r="O1157" t="s">
        <v>23</v>
      </c>
    </row>
    <row r="1158" spans="14:15" x14ac:dyDescent="0.25">
      <c r="N1158">
        <v>94159</v>
      </c>
      <c r="O1158" t="s">
        <v>23</v>
      </c>
    </row>
    <row r="1159" spans="14:15" x14ac:dyDescent="0.25">
      <c r="N1159">
        <v>94160</v>
      </c>
      <c r="O1159" t="s">
        <v>23</v>
      </c>
    </row>
    <row r="1160" spans="14:15" x14ac:dyDescent="0.25">
      <c r="N1160">
        <v>94161</v>
      </c>
      <c r="O1160" t="s">
        <v>23</v>
      </c>
    </row>
    <row r="1161" spans="14:15" x14ac:dyDescent="0.25">
      <c r="N1161">
        <v>94162</v>
      </c>
      <c r="O1161" t="s">
        <v>23</v>
      </c>
    </row>
    <row r="1162" spans="14:15" x14ac:dyDescent="0.25">
      <c r="N1162">
        <v>94163</v>
      </c>
      <c r="O1162" t="s">
        <v>23</v>
      </c>
    </row>
    <row r="1163" spans="14:15" x14ac:dyDescent="0.25">
      <c r="N1163">
        <v>94164</v>
      </c>
      <c r="O1163" t="s">
        <v>23</v>
      </c>
    </row>
    <row r="1164" spans="14:15" x14ac:dyDescent="0.25">
      <c r="N1164">
        <v>94172</v>
      </c>
      <c r="O1164" t="s">
        <v>23</v>
      </c>
    </row>
    <row r="1165" spans="14:15" x14ac:dyDescent="0.25">
      <c r="N1165">
        <v>94177</v>
      </c>
      <c r="O1165" t="s">
        <v>23</v>
      </c>
    </row>
    <row r="1166" spans="14:15" x14ac:dyDescent="0.25">
      <c r="N1166">
        <v>94188</v>
      </c>
      <c r="O1166" t="s">
        <v>23</v>
      </c>
    </row>
    <row r="1167" spans="14:15" x14ac:dyDescent="0.25">
      <c r="N1167">
        <v>94203</v>
      </c>
      <c r="O1167" t="s">
        <v>22</v>
      </c>
    </row>
    <row r="1168" spans="14:15" x14ac:dyDescent="0.25">
      <c r="N1168">
        <v>94204</v>
      </c>
      <c r="O1168" t="s">
        <v>22</v>
      </c>
    </row>
    <row r="1169" spans="14:15" x14ac:dyDescent="0.25">
      <c r="N1169">
        <v>94205</v>
      </c>
      <c r="O1169" t="s">
        <v>22</v>
      </c>
    </row>
    <row r="1170" spans="14:15" x14ac:dyDescent="0.25">
      <c r="N1170">
        <v>94206</v>
      </c>
      <c r="O1170" t="s">
        <v>22</v>
      </c>
    </row>
    <row r="1171" spans="14:15" x14ac:dyDescent="0.25">
      <c r="N1171">
        <v>94207</v>
      </c>
      <c r="O1171" t="s">
        <v>22</v>
      </c>
    </row>
    <row r="1172" spans="14:15" x14ac:dyDescent="0.25">
      <c r="N1172">
        <v>94208</v>
      </c>
      <c r="O1172" t="s">
        <v>22</v>
      </c>
    </row>
    <row r="1173" spans="14:15" x14ac:dyDescent="0.25">
      <c r="N1173">
        <v>94209</v>
      </c>
      <c r="O1173" t="s">
        <v>22</v>
      </c>
    </row>
    <row r="1174" spans="14:15" x14ac:dyDescent="0.25">
      <c r="N1174">
        <v>94211</v>
      </c>
      <c r="O1174" t="s">
        <v>22</v>
      </c>
    </row>
    <row r="1175" spans="14:15" x14ac:dyDescent="0.25">
      <c r="N1175">
        <v>94229</v>
      </c>
      <c r="O1175" t="s">
        <v>22</v>
      </c>
    </row>
    <row r="1176" spans="14:15" x14ac:dyDescent="0.25">
      <c r="N1176">
        <v>94230</v>
      </c>
      <c r="O1176" t="s">
        <v>22</v>
      </c>
    </row>
    <row r="1177" spans="14:15" x14ac:dyDescent="0.25">
      <c r="N1177">
        <v>94232</v>
      </c>
      <c r="O1177" t="s">
        <v>22</v>
      </c>
    </row>
    <row r="1178" spans="14:15" x14ac:dyDescent="0.25">
      <c r="N1178">
        <v>94234</v>
      </c>
      <c r="O1178" t="s">
        <v>22</v>
      </c>
    </row>
    <row r="1179" spans="14:15" x14ac:dyDescent="0.25">
      <c r="N1179">
        <v>94235</v>
      </c>
      <c r="O1179" t="s">
        <v>22</v>
      </c>
    </row>
    <row r="1180" spans="14:15" x14ac:dyDescent="0.25">
      <c r="N1180">
        <v>94236</v>
      </c>
      <c r="O1180" t="s">
        <v>22</v>
      </c>
    </row>
    <row r="1181" spans="14:15" x14ac:dyDescent="0.25">
      <c r="N1181">
        <v>94237</v>
      </c>
      <c r="O1181" t="s">
        <v>22</v>
      </c>
    </row>
    <row r="1182" spans="14:15" x14ac:dyDescent="0.25">
      <c r="N1182">
        <v>94239</v>
      </c>
      <c r="O1182" t="s">
        <v>22</v>
      </c>
    </row>
    <row r="1183" spans="14:15" x14ac:dyDescent="0.25">
      <c r="N1183">
        <v>94240</v>
      </c>
      <c r="O1183" t="s">
        <v>22</v>
      </c>
    </row>
    <row r="1184" spans="14:15" x14ac:dyDescent="0.25">
      <c r="N1184">
        <v>94244</v>
      </c>
      <c r="O1184" t="s">
        <v>22</v>
      </c>
    </row>
    <row r="1185" spans="14:15" x14ac:dyDescent="0.25">
      <c r="N1185">
        <v>94246</v>
      </c>
      <c r="O1185" t="s">
        <v>22</v>
      </c>
    </row>
    <row r="1186" spans="14:15" x14ac:dyDescent="0.25">
      <c r="N1186">
        <v>94247</v>
      </c>
      <c r="O1186" t="s">
        <v>22</v>
      </c>
    </row>
    <row r="1187" spans="14:15" x14ac:dyDescent="0.25">
      <c r="N1187">
        <v>94248</v>
      </c>
      <c r="O1187" t="s">
        <v>22</v>
      </c>
    </row>
    <row r="1188" spans="14:15" x14ac:dyDescent="0.25">
      <c r="N1188">
        <v>94249</v>
      </c>
      <c r="O1188" t="s">
        <v>22</v>
      </c>
    </row>
    <row r="1189" spans="14:15" x14ac:dyDescent="0.25">
      <c r="N1189">
        <v>94250</v>
      </c>
      <c r="O1189" t="s">
        <v>22</v>
      </c>
    </row>
    <row r="1190" spans="14:15" x14ac:dyDescent="0.25">
      <c r="N1190">
        <v>94252</v>
      </c>
      <c r="O1190" t="s">
        <v>22</v>
      </c>
    </row>
    <row r="1191" spans="14:15" x14ac:dyDescent="0.25">
      <c r="N1191">
        <v>94254</v>
      </c>
      <c r="O1191" t="s">
        <v>22</v>
      </c>
    </row>
    <row r="1192" spans="14:15" x14ac:dyDescent="0.25">
      <c r="N1192">
        <v>94256</v>
      </c>
      <c r="O1192" t="s">
        <v>22</v>
      </c>
    </row>
    <row r="1193" spans="14:15" x14ac:dyDescent="0.25">
      <c r="N1193">
        <v>94257</v>
      </c>
      <c r="O1193" t="s">
        <v>22</v>
      </c>
    </row>
    <row r="1194" spans="14:15" x14ac:dyDescent="0.25">
      <c r="N1194">
        <v>94258</v>
      </c>
      <c r="O1194" t="s">
        <v>22</v>
      </c>
    </row>
    <row r="1195" spans="14:15" x14ac:dyDescent="0.25">
      <c r="N1195">
        <v>94259</v>
      </c>
      <c r="O1195" t="s">
        <v>22</v>
      </c>
    </row>
    <row r="1196" spans="14:15" x14ac:dyDescent="0.25">
      <c r="N1196">
        <v>94261</v>
      </c>
      <c r="O1196" t="s">
        <v>22</v>
      </c>
    </row>
    <row r="1197" spans="14:15" x14ac:dyDescent="0.25">
      <c r="N1197">
        <v>94262</v>
      </c>
      <c r="O1197" t="s">
        <v>22</v>
      </c>
    </row>
    <row r="1198" spans="14:15" x14ac:dyDescent="0.25">
      <c r="N1198">
        <v>94263</v>
      </c>
      <c r="O1198" t="s">
        <v>22</v>
      </c>
    </row>
    <row r="1199" spans="14:15" x14ac:dyDescent="0.25">
      <c r="N1199">
        <v>94267</v>
      </c>
      <c r="O1199" t="s">
        <v>22</v>
      </c>
    </row>
    <row r="1200" spans="14:15" x14ac:dyDescent="0.25">
      <c r="N1200">
        <v>94268</v>
      </c>
      <c r="O1200" t="s">
        <v>22</v>
      </c>
    </row>
    <row r="1201" spans="14:15" x14ac:dyDescent="0.25">
      <c r="N1201">
        <v>94269</v>
      </c>
      <c r="O1201" t="s">
        <v>22</v>
      </c>
    </row>
    <row r="1202" spans="14:15" x14ac:dyDescent="0.25">
      <c r="N1202">
        <v>94271</v>
      </c>
      <c r="O1202" t="s">
        <v>22</v>
      </c>
    </row>
    <row r="1203" spans="14:15" x14ac:dyDescent="0.25">
      <c r="N1203">
        <v>94273</v>
      </c>
      <c r="O1203" t="s">
        <v>22</v>
      </c>
    </row>
    <row r="1204" spans="14:15" x14ac:dyDescent="0.25">
      <c r="N1204">
        <v>94274</v>
      </c>
      <c r="O1204" t="s">
        <v>22</v>
      </c>
    </row>
    <row r="1205" spans="14:15" x14ac:dyDescent="0.25">
      <c r="N1205">
        <v>94277</v>
      </c>
      <c r="O1205" t="s">
        <v>22</v>
      </c>
    </row>
    <row r="1206" spans="14:15" x14ac:dyDescent="0.25">
      <c r="N1206">
        <v>94278</v>
      </c>
      <c r="O1206" t="s">
        <v>22</v>
      </c>
    </row>
    <row r="1207" spans="14:15" x14ac:dyDescent="0.25">
      <c r="N1207">
        <v>94279</v>
      </c>
      <c r="O1207" t="s">
        <v>22</v>
      </c>
    </row>
    <row r="1208" spans="14:15" x14ac:dyDescent="0.25">
      <c r="N1208">
        <v>94280</v>
      </c>
      <c r="O1208" t="s">
        <v>22</v>
      </c>
    </row>
    <row r="1209" spans="14:15" x14ac:dyDescent="0.25">
      <c r="N1209">
        <v>94282</v>
      </c>
      <c r="O1209" t="s">
        <v>22</v>
      </c>
    </row>
    <row r="1210" spans="14:15" x14ac:dyDescent="0.25">
      <c r="N1210">
        <v>94283</v>
      </c>
      <c r="O1210" t="s">
        <v>22</v>
      </c>
    </row>
    <row r="1211" spans="14:15" x14ac:dyDescent="0.25">
      <c r="N1211">
        <v>94284</v>
      </c>
      <c r="O1211" t="s">
        <v>22</v>
      </c>
    </row>
    <row r="1212" spans="14:15" x14ac:dyDescent="0.25">
      <c r="N1212">
        <v>94285</v>
      </c>
      <c r="O1212" t="s">
        <v>22</v>
      </c>
    </row>
    <row r="1213" spans="14:15" x14ac:dyDescent="0.25">
      <c r="N1213">
        <v>94286</v>
      </c>
      <c r="O1213" t="s">
        <v>22</v>
      </c>
    </row>
    <row r="1214" spans="14:15" x14ac:dyDescent="0.25">
      <c r="N1214">
        <v>94287</v>
      </c>
      <c r="O1214" t="s">
        <v>22</v>
      </c>
    </row>
    <row r="1215" spans="14:15" x14ac:dyDescent="0.25">
      <c r="N1215">
        <v>94288</v>
      </c>
      <c r="O1215" t="s">
        <v>22</v>
      </c>
    </row>
    <row r="1216" spans="14:15" x14ac:dyDescent="0.25">
      <c r="N1216">
        <v>94289</v>
      </c>
      <c r="O1216" t="s">
        <v>22</v>
      </c>
    </row>
    <row r="1217" spans="14:15" x14ac:dyDescent="0.25">
      <c r="N1217">
        <v>94290</v>
      </c>
      <c r="O1217" t="s">
        <v>22</v>
      </c>
    </row>
    <row r="1218" spans="14:15" x14ac:dyDescent="0.25">
      <c r="N1218">
        <v>94291</v>
      </c>
      <c r="O1218" t="s">
        <v>22</v>
      </c>
    </row>
    <row r="1219" spans="14:15" x14ac:dyDescent="0.25">
      <c r="N1219">
        <v>94293</v>
      </c>
      <c r="O1219" t="s">
        <v>22</v>
      </c>
    </row>
    <row r="1220" spans="14:15" x14ac:dyDescent="0.25">
      <c r="N1220">
        <v>94294</v>
      </c>
      <c r="O1220" t="s">
        <v>22</v>
      </c>
    </row>
    <row r="1221" spans="14:15" x14ac:dyDescent="0.25">
      <c r="N1221">
        <v>94295</v>
      </c>
      <c r="O1221" t="s">
        <v>22</v>
      </c>
    </row>
    <row r="1222" spans="14:15" x14ac:dyDescent="0.25">
      <c r="N1222">
        <v>94296</v>
      </c>
      <c r="O1222" t="s">
        <v>22</v>
      </c>
    </row>
    <row r="1223" spans="14:15" x14ac:dyDescent="0.25">
      <c r="N1223">
        <v>94297</v>
      </c>
      <c r="O1223" t="s">
        <v>22</v>
      </c>
    </row>
    <row r="1224" spans="14:15" x14ac:dyDescent="0.25">
      <c r="N1224">
        <v>94298</v>
      </c>
      <c r="O1224" t="s">
        <v>22</v>
      </c>
    </row>
    <row r="1225" spans="14:15" x14ac:dyDescent="0.25">
      <c r="N1225">
        <v>94301</v>
      </c>
      <c r="O1225" t="s">
        <v>23</v>
      </c>
    </row>
    <row r="1226" spans="14:15" x14ac:dyDescent="0.25">
      <c r="N1226">
        <v>94302</v>
      </c>
      <c r="O1226" t="s">
        <v>23</v>
      </c>
    </row>
    <row r="1227" spans="14:15" x14ac:dyDescent="0.25">
      <c r="N1227">
        <v>94303</v>
      </c>
      <c r="O1227" t="s">
        <v>23</v>
      </c>
    </row>
    <row r="1228" spans="14:15" x14ac:dyDescent="0.25">
      <c r="N1228">
        <v>94304</v>
      </c>
      <c r="O1228" t="s">
        <v>23</v>
      </c>
    </row>
    <row r="1229" spans="14:15" x14ac:dyDescent="0.25">
      <c r="N1229">
        <v>94305</v>
      </c>
      <c r="O1229" t="s">
        <v>23</v>
      </c>
    </row>
    <row r="1230" spans="14:15" x14ac:dyDescent="0.25">
      <c r="N1230">
        <v>94306</v>
      </c>
      <c r="O1230" t="s">
        <v>23</v>
      </c>
    </row>
    <row r="1231" spans="14:15" x14ac:dyDescent="0.25">
      <c r="N1231">
        <v>94309</v>
      </c>
      <c r="O1231" t="s">
        <v>23</v>
      </c>
    </row>
    <row r="1232" spans="14:15" x14ac:dyDescent="0.25">
      <c r="N1232">
        <v>94401</v>
      </c>
      <c r="O1232" t="s">
        <v>23</v>
      </c>
    </row>
    <row r="1233" spans="14:15" x14ac:dyDescent="0.25">
      <c r="N1233">
        <v>94402</v>
      </c>
      <c r="O1233" t="s">
        <v>23</v>
      </c>
    </row>
    <row r="1234" spans="14:15" x14ac:dyDescent="0.25">
      <c r="N1234">
        <v>94403</v>
      </c>
      <c r="O1234" t="s">
        <v>23</v>
      </c>
    </row>
    <row r="1235" spans="14:15" x14ac:dyDescent="0.25">
      <c r="N1235">
        <v>94404</v>
      </c>
      <c r="O1235" t="s">
        <v>23</v>
      </c>
    </row>
    <row r="1236" spans="14:15" x14ac:dyDescent="0.25">
      <c r="N1236">
        <v>94497</v>
      </c>
      <c r="O1236" t="s">
        <v>23</v>
      </c>
    </row>
    <row r="1237" spans="14:15" x14ac:dyDescent="0.25">
      <c r="N1237">
        <v>94501</v>
      </c>
      <c r="O1237" t="s">
        <v>23</v>
      </c>
    </row>
    <row r="1238" spans="14:15" x14ac:dyDescent="0.25">
      <c r="N1238">
        <v>94502</v>
      </c>
      <c r="O1238" t="s">
        <v>23</v>
      </c>
    </row>
    <row r="1239" spans="14:15" x14ac:dyDescent="0.25">
      <c r="N1239">
        <v>94503</v>
      </c>
      <c r="O1239" t="s">
        <v>23</v>
      </c>
    </row>
    <row r="1240" spans="14:15" x14ac:dyDescent="0.25">
      <c r="N1240">
        <v>94505</v>
      </c>
      <c r="O1240" t="s">
        <v>24</v>
      </c>
    </row>
    <row r="1241" spans="14:15" x14ac:dyDescent="0.25">
      <c r="N1241">
        <v>94506</v>
      </c>
      <c r="O1241" t="s">
        <v>23</v>
      </c>
    </row>
    <row r="1242" spans="14:15" x14ac:dyDescent="0.25">
      <c r="N1242">
        <v>94507</v>
      </c>
      <c r="O1242" t="s">
        <v>23</v>
      </c>
    </row>
    <row r="1243" spans="14:15" x14ac:dyDescent="0.25">
      <c r="N1243">
        <v>94508</v>
      </c>
      <c r="O1243" t="s">
        <v>23</v>
      </c>
    </row>
    <row r="1244" spans="14:15" x14ac:dyDescent="0.25">
      <c r="N1244">
        <v>94509</v>
      </c>
      <c r="O1244" t="s">
        <v>24</v>
      </c>
    </row>
    <row r="1245" spans="14:15" x14ac:dyDescent="0.25">
      <c r="N1245">
        <v>94510</v>
      </c>
      <c r="O1245" t="s">
        <v>23</v>
      </c>
    </row>
    <row r="1246" spans="14:15" x14ac:dyDescent="0.25">
      <c r="N1246">
        <v>94511</v>
      </c>
      <c r="O1246" t="s">
        <v>24</v>
      </c>
    </row>
    <row r="1247" spans="14:15" x14ac:dyDescent="0.25">
      <c r="N1247">
        <v>94512</v>
      </c>
      <c r="O1247" t="s">
        <v>23</v>
      </c>
    </row>
    <row r="1248" spans="14:15" x14ac:dyDescent="0.25">
      <c r="N1248">
        <v>94513</v>
      </c>
      <c r="O1248" t="s">
        <v>24</v>
      </c>
    </row>
    <row r="1249" spans="14:15" x14ac:dyDescent="0.25">
      <c r="N1249">
        <v>94514</v>
      </c>
      <c r="O1249" t="s">
        <v>24</v>
      </c>
    </row>
    <row r="1250" spans="14:15" x14ac:dyDescent="0.25">
      <c r="N1250">
        <v>94515</v>
      </c>
      <c r="O1250" t="s">
        <v>20</v>
      </c>
    </row>
    <row r="1251" spans="14:15" x14ac:dyDescent="0.25">
      <c r="N1251">
        <v>94516</v>
      </c>
      <c r="O1251" t="s">
        <v>23</v>
      </c>
    </row>
    <row r="1252" spans="14:15" x14ac:dyDescent="0.25">
      <c r="N1252">
        <v>94517</v>
      </c>
      <c r="O1252" t="s">
        <v>24</v>
      </c>
    </row>
    <row r="1253" spans="14:15" x14ac:dyDescent="0.25">
      <c r="N1253">
        <v>94518</v>
      </c>
      <c r="O1253" t="s">
        <v>23</v>
      </c>
    </row>
    <row r="1254" spans="14:15" x14ac:dyDescent="0.25">
      <c r="N1254">
        <v>94519</v>
      </c>
      <c r="O1254" t="s">
        <v>23</v>
      </c>
    </row>
    <row r="1255" spans="14:15" x14ac:dyDescent="0.25">
      <c r="N1255">
        <v>94520</v>
      </c>
      <c r="O1255" t="s">
        <v>23</v>
      </c>
    </row>
    <row r="1256" spans="14:15" x14ac:dyDescent="0.25">
      <c r="N1256">
        <v>94521</v>
      </c>
      <c r="O1256" t="s">
        <v>23</v>
      </c>
    </row>
    <row r="1257" spans="14:15" x14ac:dyDescent="0.25">
      <c r="N1257">
        <v>94522</v>
      </c>
      <c r="O1257" t="s">
        <v>23</v>
      </c>
    </row>
    <row r="1258" spans="14:15" x14ac:dyDescent="0.25">
      <c r="N1258">
        <v>94523</v>
      </c>
      <c r="O1258" t="s">
        <v>23</v>
      </c>
    </row>
    <row r="1259" spans="14:15" x14ac:dyDescent="0.25">
      <c r="N1259">
        <v>94524</v>
      </c>
      <c r="O1259" t="s">
        <v>23</v>
      </c>
    </row>
    <row r="1260" spans="14:15" x14ac:dyDescent="0.25">
      <c r="N1260">
        <v>94525</v>
      </c>
      <c r="O1260" t="s">
        <v>23</v>
      </c>
    </row>
    <row r="1261" spans="14:15" x14ac:dyDescent="0.25">
      <c r="N1261">
        <v>94526</v>
      </c>
      <c r="O1261" t="s">
        <v>23</v>
      </c>
    </row>
    <row r="1262" spans="14:15" x14ac:dyDescent="0.25">
      <c r="N1262">
        <v>94527</v>
      </c>
      <c r="O1262" t="s">
        <v>23</v>
      </c>
    </row>
    <row r="1263" spans="14:15" x14ac:dyDescent="0.25">
      <c r="N1263">
        <v>94528</v>
      </c>
      <c r="O1263" t="s">
        <v>23</v>
      </c>
    </row>
    <row r="1264" spans="14:15" x14ac:dyDescent="0.25">
      <c r="N1264">
        <v>94529</v>
      </c>
      <c r="O1264" t="s">
        <v>23</v>
      </c>
    </row>
    <row r="1265" spans="14:15" x14ac:dyDescent="0.25">
      <c r="N1265">
        <v>94530</v>
      </c>
      <c r="O1265" t="s">
        <v>23</v>
      </c>
    </row>
    <row r="1266" spans="14:15" x14ac:dyDescent="0.25">
      <c r="N1266">
        <v>94531</v>
      </c>
      <c r="O1266" t="s">
        <v>24</v>
      </c>
    </row>
    <row r="1267" spans="14:15" x14ac:dyDescent="0.25">
      <c r="N1267">
        <v>94533</v>
      </c>
      <c r="O1267" t="s">
        <v>23</v>
      </c>
    </row>
    <row r="1268" spans="14:15" x14ac:dyDescent="0.25">
      <c r="N1268">
        <v>94534</v>
      </c>
      <c r="O1268" t="s">
        <v>23</v>
      </c>
    </row>
    <row r="1269" spans="14:15" x14ac:dyDescent="0.25">
      <c r="N1269">
        <v>94535</v>
      </c>
      <c r="O1269" t="s">
        <v>23</v>
      </c>
    </row>
    <row r="1270" spans="14:15" x14ac:dyDescent="0.25">
      <c r="N1270">
        <v>94536</v>
      </c>
      <c r="O1270" t="s">
        <v>23</v>
      </c>
    </row>
    <row r="1271" spans="14:15" x14ac:dyDescent="0.25">
      <c r="N1271">
        <v>94537</v>
      </c>
      <c r="O1271" t="s">
        <v>23</v>
      </c>
    </row>
    <row r="1272" spans="14:15" x14ac:dyDescent="0.25">
      <c r="N1272">
        <v>94538</v>
      </c>
      <c r="O1272" t="s">
        <v>23</v>
      </c>
    </row>
    <row r="1273" spans="14:15" x14ac:dyDescent="0.25">
      <c r="N1273">
        <v>94539</v>
      </c>
      <c r="O1273" t="s">
        <v>23</v>
      </c>
    </row>
    <row r="1274" spans="14:15" x14ac:dyDescent="0.25">
      <c r="N1274">
        <v>94540</v>
      </c>
      <c r="O1274" t="s">
        <v>23</v>
      </c>
    </row>
    <row r="1275" spans="14:15" x14ac:dyDescent="0.25">
      <c r="N1275">
        <v>94541</v>
      </c>
      <c r="O1275" t="s">
        <v>23</v>
      </c>
    </row>
    <row r="1276" spans="14:15" x14ac:dyDescent="0.25">
      <c r="N1276">
        <v>94542</v>
      </c>
      <c r="O1276" t="s">
        <v>23</v>
      </c>
    </row>
    <row r="1277" spans="14:15" x14ac:dyDescent="0.25">
      <c r="N1277">
        <v>94543</v>
      </c>
      <c r="O1277" t="s">
        <v>23</v>
      </c>
    </row>
    <row r="1278" spans="14:15" x14ac:dyDescent="0.25">
      <c r="N1278">
        <v>94544</v>
      </c>
      <c r="O1278" t="s">
        <v>23</v>
      </c>
    </row>
    <row r="1279" spans="14:15" x14ac:dyDescent="0.25">
      <c r="N1279">
        <v>94545</v>
      </c>
      <c r="O1279" t="s">
        <v>23</v>
      </c>
    </row>
    <row r="1280" spans="14:15" x14ac:dyDescent="0.25">
      <c r="N1280">
        <v>94546</v>
      </c>
      <c r="O1280" t="s">
        <v>23</v>
      </c>
    </row>
    <row r="1281" spans="14:15" x14ac:dyDescent="0.25">
      <c r="N1281">
        <v>94547</v>
      </c>
      <c r="O1281" t="s">
        <v>23</v>
      </c>
    </row>
    <row r="1282" spans="14:15" x14ac:dyDescent="0.25">
      <c r="N1282">
        <v>94548</v>
      </c>
      <c r="O1282" t="s">
        <v>24</v>
      </c>
    </row>
    <row r="1283" spans="14:15" x14ac:dyDescent="0.25">
      <c r="N1283">
        <v>94549</v>
      </c>
      <c r="O1283" t="s">
        <v>23</v>
      </c>
    </row>
    <row r="1284" spans="14:15" x14ac:dyDescent="0.25">
      <c r="N1284">
        <v>94550</v>
      </c>
      <c r="O1284" t="s">
        <v>23</v>
      </c>
    </row>
    <row r="1285" spans="14:15" x14ac:dyDescent="0.25">
      <c r="N1285">
        <v>94551</v>
      </c>
      <c r="O1285" t="s">
        <v>23</v>
      </c>
    </row>
    <row r="1286" spans="14:15" x14ac:dyDescent="0.25">
      <c r="N1286">
        <v>94552</v>
      </c>
      <c r="O1286" t="s">
        <v>23</v>
      </c>
    </row>
    <row r="1287" spans="14:15" x14ac:dyDescent="0.25">
      <c r="N1287">
        <v>94553</v>
      </c>
      <c r="O1287" t="s">
        <v>23</v>
      </c>
    </row>
    <row r="1288" spans="14:15" x14ac:dyDescent="0.25">
      <c r="N1288">
        <v>94555</v>
      </c>
      <c r="O1288" t="s">
        <v>23</v>
      </c>
    </row>
    <row r="1289" spans="14:15" x14ac:dyDescent="0.25">
      <c r="N1289">
        <v>94556</v>
      </c>
      <c r="O1289" t="s">
        <v>23</v>
      </c>
    </row>
    <row r="1290" spans="14:15" x14ac:dyDescent="0.25">
      <c r="N1290">
        <v>94557</v>
      </c>
      <c r="O1290" t="s">
        <v>23</v>
      </c>
    </row>
    <row r="1291" spans="14:15" x14ac:dyDescent="0.25">
      <c r="N1291">
        <v>94558</v>
      </c>
      <c r="O1291" t="s">
        <v>23</v>
      </c>
    </row>
    <row r="1292" spans="14:15" x14ac:dyDescent="0.25">
      <c r="N1292">
        <v>94559</v>
      </c>
      <c r="O1292" t="s">
        <v>23</v>
      </c>
    </row>
    <row r="1293" spans="14:15" x14ac:dyDescent="0.25">
      <c r="N1293">
        <v>94560</v>
      </c>
      <c r="O1293" t="s">
        <v>23</v>
      </c>
    </row>
    <row r="1294" spans="14:15" x14ac:dyDescent="0.25">
      <c r="N1294">
        <v>94561</v>
      </c>
      <c r="O1294" t="s">
        <v>24</v>
      </c>
    </row>
    <row r="1295" spans="14:15" x14ac:dyDescent="0.25">
      <c r="N1295">
        <v>94562</v>
      </c>
      <c r="O1295" t="s">
        <v>23</v>
      </c>
    </row>
    <row r="1296" spans="14:15" x14ac:dyDescent="0.25">
      <c r="N1296">
        <v>94563</v>
      </c>
      <c r="O1296" t="s">
        <v>23</v>
      </c>
    </row>
    <row r="1297" spans="14:15" x14ac:dyDescent="0.25">
      <c r="N1297">
        <v>94564</v>
      </c>
      <c r="O1297" t="s">
        <v>23</v>
      </c>
    </row>
    <row r="1298" spans="14:15" x14ac:dyDescent="0.25">
      <c r="N1298">
        <v>94565</v>
      </c>
      <c r="O1298" t="s">
        <v>23</v>
      </c>
    </row>
    <row r="1299" spans="14:15" x14ac:dyDescent="0.25">
      <c r="N1299">
        <v>94566</v>
      </c>
      <c r="O1299" t="s">
        <v>23</v>
      </c>
    </row>
    <row r="1300" spans="14:15" x14ac:dyDescent="0.25">
      <c r="N1300">
        <v>94567</v>
      </c>
      <c r="O1300" t="s">
        <v>22</v>
      </c>
    </row>
    <row r="1301" spans="14:15" x14ac:dyDescent="0.25">
      <c r="N1301">
        <v>94568</v>
      </c>
      <c r="O1301" t="s">
        <v>23</v>
      </c>
    </row>
    <row r="1302" spans="14:15" x14ac:dyDescent="0.25">
      <c r="N1302">
        <v>94569</v>
      </c>
      <c r="O1302" t="s">
        <v>23</v>
      </c>
    </row>
    <row r="1303" spans="14:15" x14ac:dyDescent="0.25">
      <c r="N1303">
        <v>94570</v>
      </c>
      <c r="O1303" t="s">
        <v>23</v>
      </c>
    </row>
    <row r="1304" spans="14:15" x14ac:dyDescent="0.25">
      <c r="N1304">
        <v>94571</v>
      </c>
      <c r="O1304" t="s">
        <v>22</v>
      </c>
    </row>
    <row r="1305" spans="14:15" x14ac:dyDescent="0.25">
      <c r="N1305">
        <v>94572</v>
      </c>
      <c r="O1305" t="s">
        <v>23</v>
      </c>
    </row>
    <row r="1306" spans="14:15" x14ac:dyDescent="0.25">
      <c r="N1306">
        <v>94573</v>
      </c>
      <c r="O1306" t="s">
        <v>23</v>
      </c>
    </row>
    <row r="1307" spans="14:15" x14ac:dyDescent="0.25">
      <c r="N1307">
        <v>94574</v>
      </c>
      <c r="O1307" t="s">
        <v>23</v>
      </c>
    </row>
    <row r="1308" spans="14:15" x14ac:dyDescent="0.25">
      <c r="N1308">
        <v>94575</v>
      </c>
      <c r="O1308" t="s">
        <v>23</v>
      </c>
    </row>
    <row r="1309" spans="14:15" x14ac:dyDescent="0.25">
      <c r="N1309">
        <v>94576</v>
      </c>
      <c r="O1309" t="s">
        <v>23</v>
      </c>
    </row>
    <row r="1310" spans="14:15" x14ac:dyDescent="0.25">
      <c r="N1310">
        <v>94577</v>
      </c>
      <c r="O1310" t="s">
        <v>23</v>
      </c>
    </row>
    <row r="1311" spans="14:15" x14ac:dyDescent="0.25">
      <c r="N1311">
        <v>94578</v>
      </c>
      <c r="O1311" t="s">
        <v>23</v>
      </c>
    </row>
    <row r="1312" spans="14:15" x14ac:dyDescent="0.25">
      <c r="N1312">
        <v>94579</v>
      </c>
      <c r="O1312" t="s">
        <v>23</v>
      </c>
    </row>
    <row r="1313" spans="14:15" x14ac:dyDescent="0.25">
      <c r="N1313">
        <v>94580</v>
      </c>
      <c r="O1313" t="s">
        <v>23</v>
      </c>
    </row>
    <row r="1314" spans="14:15" x14ac:dyDescent="0.25">
      <c r="N1314">
        <v>94581</v>
      </c>
      <c r="O1314" t="s">
        <v>23</v>
      </c>
    </row>
    <row r="1315" spans="14:15" x14ac:dyDescent="0.25">
      <c r="N1315">
        <v>94582</v>
      </c>
      <c r="O1315" t="s">
        <v>23</v>
      </c>
    </row>
    <row r="1316" spans="14:15" x14ac:dyDescent="0.25">
      <c r="N1316">
        <v>94583</v>
      </c>
      <c r="O1316" t="s">
        <v>23</v>
      </c>
    </row>
    <row r="1317" spans="14:15" x14ac:dyDescent="0.25">
      <c r="N1317">
        <v>94585</v>
      </c>
      <c r="O1317" t="s">
        <v>23</v>
      </c>
    </row>
    <row r="1318" spans="14:15" x14ac:dyDescent="0.25">
      <c r="N1318">
        <v>94586</v>
      </c>
      <c r="O1318" t="s">
        <v>23</v>
      </c>
    </row>
    <row r="1319" spans="14:15" x14ac:dyDescent="0.25">
      <c r="N1319">
        <v>94587</v>
      </c>
      <c r="O1319" t="s">
        <v>23</v>
      </c>
    </row>
    <row r="1320" spans="14:15" x14ac:dyDescent="0.25">
      <c r="N1320">
        <v>94588</v>
      </c>
      <c r="O1320" t="s">
        <v>23</v>
      </c>
    </row>
    <row r="1321" spans="14:15" x14ac:dyDescent="0.25">
      <c r="N1321">
        <v>94589</v>
      </c>
      <c r="O1321" t="s">
        <v>23</v>
      </c>
    </row>
    <row r="1322" spans="14:15" x14ac:dyDescent="0.25">
      <c r="N1322">
        <v>94590</v>
      </c>
      <c r="O1322" t="s">
        <v>23</v>
      </c>
    </row>
    <row r="1323" spans="14:15" x14ac:dyDescent="0.25">
      <c r="N1323">
        <v>94591</v>
      </c>
      <c r="O1323" t="s">
        <v>23</v>
      </c>
    </row>
    <row r="1324" spans="14:15" x14ac:dyDescent="0.25">
      <c r="N1324">
        <v>94592</v>
      </c>
      <c r="O1324" t="s">
        <v>23</v>
      </c>
    </row>
    <row r="1325" spans="14:15" x14ac:dyDescent="0.25">
      <c r="N1325">
        <v>94595</v>
      </c>
      <c r="O1325" t="s">
        <v>23</v>
      </c>
    </row>
    <row r="1326" spans="14:15" x14ac:dyDescent="0.25">
      <c r="N1326">
        <v>94596</v>
      </c>
      <c r="O1326" t="s">
        <v>23</v>
      </c>
    </row>
    <row r="1327" spans="14:15" x14ac:dyDescent="0.25">
      <c r="N1327">
        <v>94597</v>
      </c>
      <c r="O1327" t="s">
        <v>23</v>
      </c>
    </row>
    <row r="1328" spans="14:15" x14ac:dyDescent="0.25">
      <c r="N1328">
        <v>94598</v>
      </c>
      <c r="O1328" t="s">
        <v>23</v>
      </c>
    </row>
    <row r="1329" spans="14:15" x14ac:dyDescent="0.25">
      <c r="N1329">
        <v>94599</v>
      </c>
      <c r="O1329" t="s">
        <v>23</v>
      </c>
    </row>
    <row r="1330" spans="14:15" x14ac:dyDescent="0.25">
      <c r="N1330">
        <v>94601</v>
      </c>
      <c r="O1330" t="s">
        <v>23</v>
      </c>
    </row>
    <row r="1331" spans="14:15" x14ac:dyDescent="0.25">
      <c r="N1331">
        <v>94602</v>
      </c>
      <c r="O1331" t="s">
        <v>23</v>
      </c>
    </row>
    <row r="1332" spans="14:15" x14ac:dyDescent="0.25">
      <c r="N1332">
        <v>94603</v>
      </c>
      <c r="O1332" t="s">
        <v>23</v>
      </c>
    </row>
    <row r="1333" spans="14:15" x14ac:dyDescent="0.25">
      <c r="N1333">
        <v>94604</v>
      </c>
      <c r="O1333" t="s">
        <v>23</v>
      </c>
    </row>
    <row r="1334" spans="14:15" x14ac:dyDescent="0.25">
      <c r="N1334">
        <v>94605</v>
      </c>
      <c r="O1334" t="s">
        <v>23</v>
      </c>
    </row>
    <row r="1335" spans="14:15" x14ac:dyDescent="0.25">
      <c r="N1335">
        <v>94606</v>
      </c>
      <c r="O1335" t="s">
        <v>23</v>
      </c>
    </row>
    <row r="1336" spans="14:15" x14ac:dyDescent="0.25">
      <c r="N1336">
        <v>94607</v>
      </c>
      <c r="O1336" t="s">
        <v>23</v>
      </c>
    </row>
    <row r="1337" spans="14:15" x14ac:dyDescent="0.25">
      <c r="N1337">
        <v>94608</v>
      </c>
      <c r="O1337" t="s">
        <v>23</v>
      </c>
    </row>
    <row r="1338" spans="14:15" x14ac:dyDescent="0.25">
      <c r="N1338">
        <v>94609</v>
      </c>
      <c r="O1338" t="s">
        <v>23</v>
      </c>
    </row>
    <row r="1339" spans="14:15" x14ac:dyDescent="0.25">
      <c r="N1339">
        <v>94610</v>
      </c>
      <c r="O1339" t="s">
        <v>23</v>
      </c>
    </row>
    <row r="1340" spans="14:15" x14ac:dyDescent="0.25">
      <c r="N1340">
        <v>94611</v>
      </c>
      <c r="O1340" t="s">
        <v>23</v>
      </c>
    </row>
    <row r="1341" spans="14:15" x14ac:dyDescent="0.25">
      <c r="N1341">
        <v>94612</v>
      </c>
      <c r="O1341" t="s">
        <v>23</v>
      </c>
    </row>
    <row r="1342" spans="14:15" x14ac:dyDescent="0.25">
      <c r="N1342">
        <v>94613</v>
      </c>
      <c r="O1342" t="s">
        <v>23</v>
      </c>
    </row>
    <row r="1343" spans="14:15" x14ac:dyDescent="0.25">
      <c r="N1343">
        <v>94614</v>
      </c>
      <c r="O1343" t="s">
        <v>23</v>
      </c>
    </row>
    <row r="1344" spans="14:15" x14ac:dyDescent="0.25">
      <c r="N1344">
        <v>94615</v>
      </c>
      <c r="O1344" t="s">
        <v>23</v>
      </c>
    </row>
    <row r="1345" spans="14:15" x14ac:dyDescent="0.25">
      <c r="N1345">
        <v>94617</v>
      </c>
      <c r="O1345" t="s">
        <v>23</v>
      </c>
    </row>
    <row r="1346" spans="14:15" x14ac:dyDescent="0.25">
      <c r="N1346">
        <v>94618</v>
      </c>
      <c r="O1346" t="s">
        <v>23</v>
      </c>
    </row>
    <row r="1347" spans="14:15" x14ac:dyDescent="0.25">
      <c r="N1347">
        <v>94619</v>
      </c>
      <c r="O1347" t="s">
        <v>23</v>
      </c>
    </row>
    <row r="1348" spans="14:15" x14ac:dyDescent="0.25">
      <c r="N1348">
        <v>94620</v>
      </c>
      <c r="O1348" t="s">
        <v>23</v>
      </c>
    </row>
    <row r="1349" spans="14:15" x14ac:dyDescent="0.25">
      <c r="N1349">
        <v>94621</v>
      </c>
      <c r="O1349" t="s">
        <v>23</v>
      </c>
    </row>
    <row r="1350" spans="14:15" x14ac:dyDescent="0.25">
      <c r="N1350">
        <v>94623</v>
      </c>
      <c r="O1350" t="s">
        <v>23</v>
      </c>
    </row>
    <row r="1351" spans="14:15" x14ac:dyDescent="0.25">
      <c r="N1351">
        <v>94624</v>
      </c>
      <c r="O1351" t="s">
        <v>23</v>
      </c>
    </row>
    <row r="1352" spans="14:15" x14ac:dyDescent="0.25">
      <c r="N1352">
        <v>94649</v>
      </c>
      <c r="O1352" t="s">
        <v>23</v>
      </c>
    </row>
    <row r="1353" spans="14:15" x14ac:dyDescent="0.25">
      <c r="N1353">
        <v>94659</v>
      </c>
      <c r="O1353" t="s">
        <v>23</v>
      </c>
    </row>
    <row r="1354" spans="14:15" x14ac:dyDescent="0.25">
      <c r="N1354">
        <v>94660</v>
      </c>
      <c r="O1354" t="s">
        <v>23</v>
      </c>
    </row>
    <row r="1355" spans="14:15" x14ac:dyDescent="0.25">
      <c r="N1355">
        <v>94661</v>
      </c>
      <c r="O1355" t="s">
        <v>23</v>
      </c>
    </row>
    <row r="1356" spans="14:15" x14ac:dyDescent="0.25">
      <c r="N1356">
        <v>94662</v>
      </c>
      <c r="O1356" t="s">
        <v>23</v>
      </c>
    </row>
    <row r="1357" spans="14:15" x14ac:dyDescent="0.25">
      <c r="N1357">
        <v>94666</v>
      </c>
      <c r="O1357" t="s">
        <v>23</v>
      </c>
    </row>
    <row r="1358" spans="14:15" x14ac:dyDescent="0.25">
      <c r="N1358">
        <v>94701</v>
      </c>
      <c r="O1358" t="s">
        <v>23</v>
      </c>
    </row>
    <row r="1359" spans="14:15" x14ac:dyDescent="0.25">
      <c r="N1359">
        <v>94702</v>
      </c>
      <c r="O1359" t="s">
        <v>23</v>
      </c>
    </row>
    <row r="1360" spans="14:15" x14ac:dyDescent="0.25">
      <c r="N1360">
        <v>94703</v>
      </c>
      <c r="O1360" t="s">
        <v>23</v>
      </c>
    </row>
    <row r="1361" spans="14:15" x14ac:dyDescent="0.25">
      <c r="N1361">
        <v>94704</v>
      </c>
      <c r="O1361" t="s">
        <v>23</v>
      </c>
    </row>
    <row r="1362" spans="14:15" x14ac:dyDescent="0.25">
      <c r="N1362">
        <v>94705</v>
      </c>
      <c r="O1362" t="s">
        <v>23</v>
      </c>
    </row>
    <row r="1363" spans="14:15" x14ac:dyDescent="0.25">
      <c r="N1363">
        <v>94706</v>
      </c>
      <c r="O1363" t="s">
        <v>23</v>
      </c>
    </row>
    <row r="1364" spans="14:15" x14ac:dyDescent="0.25">
      <c r="N1364">
        <v>94707</v>
      </c>
      <c r="O1364" t="s">
        <v>23</v>
      </c>
    </row>
    <row r="1365" spans="14:15" x14ac:dyDescent="0.25">
      <c r="N1365">
        <v>94708</v>
      </c>
      <c r="O1365" t="s">
        <v>23</v>
      </c>
    </row>
    <row r="1366" spans="14:15" x14ac:dyDescent="0.25">
      <c r="N1366">
        <v>94709</v>
      </c>
      <c r="O1366" t="s">
        <v>23</v>
      </c>
    </row>
    <row r="1367" spans="14:15" x14ac:dyDescent="0.25">
      <c r="N1367">
        <v>94710</v>
      </c>
      <c r="O1367" t="s">
        <v>23</v>
      </c>
    </row>
    <row r="1368" spans="14:15" x14ac:dyDescent="0.25">
      <c r="N1368">
        <v>94712</v>
      </c>
      <c r="O1368" t="s">
        <v>23</v>
      </c>
    </row>
    <row r="1369" spans="14:15" x14ac:dyDescent="0.25">
      <c r="N1369">
        <v>94720</v>
      </c>
      <c r="O1369" t="s">
        <v>23</v>
      </c>
    </row>
    <row r="1370" spans="14:15" x14ac:dyDescent="0.25">
      <c r="N1370">
        <v>94801</v>
      </c>
      <c r="O1370" t="s">
        <v>23</v>
      </c>
    </row>
    <row r="1371" spans="14:15" x14ac:dyDescent="0.25">
      <c r="N1371">
        <v>94802</v>
      </c>
      <c r="O1371" t="s">
        <v>23</v>
      </c>
    </row>
    <row r="1372" spans="14:15" x14ac:dyDescent="0.25">
      <c r="N1372">
        <v>94803</v>
      </c>
      <c r="O1372" t="s">
        <v>23</v>
      </c>
    </row>
    <row r="1373" spans="14:15" x14ac:dyDescent="0.25">
      <c r="N1373">
        <v>94804</v>
      </c>
      <c r="O1373" t="s">
        <v>23</v>
      </c>
    </row>
    <row r="1374" spans="14:15" x14ac:dyDescent="0.25">
      <c r="N1374">
        <v>94805</v>
      </c>
      <c r="O1374" t="s">
        <v>23</v>
      </c>
    </row>
    <row r="1375" spans="14:15" x14ac:dyDescent="0.25">
      <c r="N1375">
        <v>94806</v>
      </c>
      <c r="O1375" t="s">
        <v>23</v>
      </c>
    </row>
    <row r="1376" spans="14:15" x14ac:dyDescent="0.25">
      <c r="N1376">
        <v>94807</v>
      </c>
      <c r="O1376" t="s">
        <v>23</v>
      </c>
    </row>
    <row r="1377" spans="14:15" x14ac:dyDescent="0.25">
      <c r="N1377">
        <v>94808</v>
      </c>
      <c r="O1377" t="s">
        <v>23</v>
      </c>
    </row>
    <row r="1378" spans="14:15" x14ac:dyDescent="0.25">
      <c r="N1378">
        <v>94820</v>
      </c>
      <c r="O1378" t="s">
        <v>23</v>
      </c>
    </row>
    <row r="1379" spans="14:15" x14ac:dyDescent="0.25">
      <c r="N1379">
        <v>94850</v>
      </c>
      <c r="O1379" t="s">
        <v>23</v>
      </c>
    </row>
    <row r="1380" spans="14:15" x14ac:dyDescent="0.25">
      <c r="N1380">
        <v>94901</v>
      </c>
      <c r="O1380" t="s">
        <v>23</v>
      </c>
    </row>
    <row r="1381" spans="14:15" x14ac:dyDescent="0.25">
      <c r="N1381">
        <v>94903</v>
      </c>
      <c r="O1381" t="s">
        <v>23</v>
      </c>
    </row>
    <row r="1382" spans="14:15" x14ac:dyDescent="0.25">
      <c r="N1382">
        <v>94904</v>
      </c>
      <c r="O1382" t="s">
        <v>23</v>
      </c>
    </row>
    <row r="1383" spans="14:15" x14ac:dyDescent="0.25">
      <c r="N1383">
        <v>94912</v>
      </c>
      <c r="O1383" t="s">
        <v>23</v>
      </c>
    </row>
    <row r="1384" spans="14:15" x14ac:dyDescent="0.25">
      <c r="N1384">
        <v>94913</v>
      </c>
      <c r="O1384" t="s">
        <v>23</v>
      </c>
    </row>
    <row r="1385" spans="14:15" x14ac:dyDescent="0.25">
      <c r="N1385">
        <v>94914</v>
      </c>
      <c r="O1385" t="s">
        <v>23</v>
      </c>
    </row>
    <row r="1386" spans="14:15" x14ac:dyDescent="0.25">
      <c r="N1386">
        <v>94915</v>
      </c>
      <c r="O1386" t="s">
        <v>23</v>
      </c>
    </row>
    <row r="1387" spans="14:15" x14ac:dyDescent="0.25">
      <c r="N1387">
        <v>94920</v>
      </c>
      <c r="O1387" t="s">
        <v>23</v>
      </c>
    </row>
    <row r="1388" spans="14:15" x14ac:dyDescent="0.25">
      <c r="N1388">
        <v>94922</v>
      </c>
      <c r="O1388" t="s">
        <v>20</v>
      </c>
    </row>
    <row r="1389" spans="14:15" x14ac:dyDescent="0.25">
      <c r="N1389">
        <v>94923</v>
      </c>
      <c r="O1389" t="s">
        <v>20</v>
      </c>
    </row>
    <row r="1390" spans="14:15" x14ac:dyDescent="0.25">
      <c r="N1390">
        <v>94924</v>
      </c>
      <c r="O1390" t="s">
        <v>23</v>
      </c>
    </row>
    <row r="1391" spans="14:15" x14ac:dyDescent="0.25">
      <c r="N1391">
        <v>94925</v>
      </c>
      <c r="O1391" t="s">
        <v>23</v>
      </c>
    </row>
    <row r="1392" spans="14:15" x14ac:dyDescent="0.25">
      <c r="N1392">
        <v>94926</v>
      </c>
      <c r="O1392" t="s">
        <v>20</v>
      </c>
    </row>
    <row r="1393" spans="14:15" x14ac:dyDescent="0.25">
      <c r="N1393">
        <v>94927</v>
      </c>
      <c r="O1393" t="s">
        <v>20</v>
      </c>
    </row>
    <row r="1394" spans="14:15" x14ac:dyDescent="0.25">
      <c r="N1394">
        <v>94928</v>
      </c>
      <c r="O1394" t="s">
        <v>20</v>
      </c>
    </row>
    <row r="1395" spans="14:15" x14ac:dyDescent="0.25">
      <c r="N1395">
        <v>94929</v>
      </c>
      <c r="O1395" t="s">
        <v>23</v>
      </c>
    </row>
    <row r="1396" spans="14:15" x14ac:dyDescent="0.25">
      <c r="N1396">
        <v>94930</v>
      </c>
      <c r="O1396" t="s">
        <v>23</v>
      </c>
    </row>
    <row r="1397" spans="14:15" x14ac:dyDescent="0.25">
      <c r="N1397">
        <v>94931</v>
      </c>
      <c r="O1397" t="s">
        <v>20</v>
      </c>
    </row>
    <row r="1398" spans="14:15" x14ac:dyDescent="0.25">
      <c r="N1398">
        <v>94933</v>
      </c>
      <c r="O1398" t="s">
        <v>23</v>
      </c>
    </row>
    <row r="1399" spans="14:15" x14ac:dyDescent="0.25">
      <c r="N1399">
        <v>94937</v>
      </c>
      <c r="O1399" t="s">
        <v>23</v>
      </c>
    </row>
    <row r="1400" spans="14:15" x14ac:dyDescent="0.25">
      <c r="N1400">
        <v>94938</v>
      </c>
      <c r="O1400" t="s">
        <v>23</v>
      </c>
    </row>
    <row r="1401" spans="14:15" x14ac:dyDescent="0.25">
      <c r="N1401">
        <v>94939</v>
      </c>
      <c r="O1401" t="s">
        <v>23</v>
      </c>
    </row>
    <row r="1402" spans="14:15" x14ac:dyDescent="0.25">
      <c r="N1402">
        <v>94940</v>
      </c>
      <c r="O1402" t="s">
        <v>23</v>
      </c>
    </row>
    <row r="1403" spans="14:15" x14ac:dyDescent="0.25">
      <c r="N1403">
        <v>94941</v>
      </c>
      <c r="O1403" t="s">
        <v>23</v>
      </c>
    </row>
    <row r="1404" spans="14:15" x14ac:dyDescent="0.25">
      <c r="N1404">
        <v>94942</v>
      </c>
      <c r="O1404" t="s">
        <v>23</v>
      </c>
    </row>
    <row r="1405" spans="14:15" x14ac:dyDescent="0.25">
      <c r="N1405">
        <v>94945</v>
      </c>
      <c r="O1405" t="s">
        <v>23</v>
      </c>
    </row>
    <row r="1406" spans="14:15" x14ac:dyDescent="0.25">
      <c r="N1406">
        <v>94946</v>
      </c>
      <c r="O1406" t="s">
        <v>23</v>
      </c>
    </row>
    <row r="1407" spans="14:15" x14ac:dyDescent="0.25">
      <c r="N1407">
        <v>94947</v>
      </c>
      <c r="O1407" t="s">
        <v>23</v>
      </c>
    </row>
    <row r="1408" spans="14:15" x14ac:dyDescent="0.25">
      <c r="N1408">
        <v>94948</v>
      </c>
      <c r="O1408" t="s">
        <v>23</v>
      </c>
    </row>
    <row r="1409" spans="14:15" x14ac:dyDescent="0.25">
      <c r="N1409">
        <v>94949</v>
      </c>
      <c r="O1409" t="s">
        <v>23</v>
      </c>
    </row>
    <row r="1410" spans="14:15" x14ac:dyDescent="0.25">
      <c r="N1410">
        <v>94950</v>
      </c>
      <c r="O1410" t="s">
        <v>23</v>
      </c>
    </row>
    <row r="1411" spans="14:15" x14ac:dyDescent="0.25">
      <c r="N1411">
        <v>94951</v>
      </c>
      <c r="O1411" t="s">
        <v>23</v>
      </c>
    </row>
    <row r="1412" spans="14:15" x14ac:dyDescent="0.25">
      <c r="N1412">
        <v>94952</v>
      </c>
      <c r="O1412" t="s">
        <v>23</v>
      </c>
    </row>
    <row r="1413" spans="14:15" x14ac:dyDescent="0.25">
      <c r="N1413">
        <v>94953</v>
      </c>
      <c r="O1413" t="s">
        <v>23</v>
      </c>
    </row>
    <row r="1414" spans="14:15" x14ac:dyDescent="0.25">
      <c r="N1414">
        <v>94954</v>
      </c>
      <c r="O1414" t="s">
        <v>23</v>
      </c>
    </row>
    <row r="1415" spans="14:15" x14ac:dyDescent="0.25">
      <c r="N1415">
        <v>94955</v>
      </c>
      <c r="O1415" t="s">
        <v>23</v>
      </c>
    </row>
    <row r="1416" spans="14:15" x14ac:dyDescent="0.25">
      <c r="N1416">
        <v>94956</v>
      </c>
      <c r="O1416" t="s">
        <v>23</v>
      </c>
    </row>
    <row r="1417" spans="14:15" x14ac:dyDescent="0.25">
      <c r="N1417">
        <v>94957</v>
      </c>
      <c r="O1417" t="s">
        <v>23</v>
      </c>
    </row>
    <row r="1418" spans="14:15" x14ac:dyDescent="0.25">
      <c r="N1418">
        <v>94960</v>
      </c>
      <c r="O1418" t="s">
        <v>23</v>
      </c>
    </row>
    <row r="1419" spans="14:15" x14ac:dyDescent="0.25">
      <c r="N1419">
        <v>94963</v>
      </c>
      <c r="O1419" t="s">
        <v>23</v>
      </c>
    </row>
    <row r="1420" spans="14:15" x14ac:dyDescent="0.25">
      <c r="N1420">
        <v>94964</v>
      </c>
      <c r="O1420" t="s">
        <v>23</v>
      </c>
    </row>
    <row r="1421" spans="14:15" x14ac:dyDescent="0.25">
      <c r="N1421">
        <v>94965</v>
      </c>
      <c r="O1421" t="s">
        <v>23</v>
      </c>
    </row>
    <row r="1422" spans="14:15" x14ac:dyDescent="0.25">
      <c r="N1422">
        <v>94966</v>
      </c>
      <c r="O1422" t="s">
        <v>23</v>
      </c>
    </row>
    <row r="1423" spans="14:15" x14ac:dyDescent="0.25">
      <c r="N1423">
        <v>94970</v>
      </c>
      <c r="O1423" t="s">
        <v>23</v>
      </c>
    </row>
    <row r="1424" spans="14:15" x14ac:dyDescent="0.25">
      <c r="N1424">
        <v>94971</v>
      </c>
      <c r="O1424" t="s">
        <v>23</v>
      </c>
    </row>
    <row r="1425" spans="14:15" x14ac:dyDescent="0.25">
      <c r="N1425">
        <v>94972</v>
      </c>
      <c r="O1425" t="s">
        <v>20</v>
      </c>
    </row>
    <row r="1426" spans="14:15" x14ac:dyDescent="0.25">
      <c r="N1426">
        <v>94973</v>
      </c>
      <c r="O1426" t="s">
        <v>23</v>
      </c>
    </row>
    <row r="1427" spans="14:15" x14ac:dyDescent="0.25">
      <c r="N1427">
        <v>94974</v>
      </c>
      <c r="O1427" t="s">
        <v>23</v>
      </c>
    </row>
    <row r="1428" spans="14:15" x14ac:dyDescent="0.25">
      <c r="N1428">
        <v>94975</v>
      </c>
      <c r="O1428" t="s">
        <v>23</v>
      </c>
    </row>
    <row r="1429" spans="14:15" x14ac:dyDescent="0.25">
      <c r="N1429">
        <v>94976</v>
      </c>
      <c r="O1429" t="s">
        <v>23</v>
      </c>
    </row>
    <row r="1430" spans="14:15" x14ac:dyDescent="0.25">
      <c r="N1430">
        <v>94977</v>
      </c>
      <c r="O1430" t="s">
        <v>23</v>
      </c>
    </row>
    <row r="1431" spans="14:15" x14ac:dyDescent="0.25">
      <c r="N1431">
        <v>94978</v>
      </c>
      <c r="O1431" t="s">
        <v>23</v>
      </c>
    </row>
    <row r="1432" spans="14:15" x14ac:dyDescent="0.25">
      <c r="N1432">
        <v>94979</v>
      </c>
      <c r="O1432" t="s">
        <v>23</v>
      </c>
    </row>
    <row r="1433" spans="14:15" x14ac:dyDescent="0.25">
      <c r="N1433">
        <v>94999</v>
      </c>
      <c r="O1433" t="s">
        <v>23</v>
      </c>
    </row>
    <row r="1434" spans="14:15" x14ac:dyDescent="0.25">
      <c r="N1434">
        <v>95001</v>
      </c>
      <c r="O1434" t="s">
        <v>18</v>
      </c>
    </row>
    <row r="1435" spans="14:15" x14ac:dyDescent="0.25">
      <c r="N1435">
        <v>95002</v>
      </c>
      <c r="O1435" t="s">
        <v>23</v>
      </c>
    </row>
    <row r="1436" spans="14:15" x14ac:dyDescent="0.25">
      <c r="N1436">
        <v>95003</v>
      </c>
      <c r="O1436" t="s">
        <v>18</v>
      </c>
    </row>
    <row r="1437" spans="14:15" x14ac:dyDescent="0.25">
      <c r="N1437">
        <v>95004</v>
      </c>
      <c r="O1437" t="s">
        <v>18</v>
      </c>
    </row>
    <row r="1438" spans="14:15" x14ac:dyDescent="0.25">
      <c r="N1438">
        <v>95005</v>
      </c>
      <c r="O1438" t="s">
        <v>18</v>
      </c>
    </row>
    <row r="1439" spans="14:15" x14ac:dyDescent="0.25">
      <c r="N1439">
        <v>95006</v>
      </c>
      <c r="O1439" t="s">
        <v>18</v>
      </c>
    </row>
    <row r="1440" spans="14:15" x14ac:dyDescent="0.25">
      <c r="N1440">
        <v>95007</v>
      </c>
      <c r="O1440" t="s">
        <v>18</v>
      </c>
    </row>
    <row r="1441" spans="14:15" x14ac:dyDescent="0.25">
      <c r="N1441">
        <v>95008</v>
      </c>
      <c r="O1441" t="s">
        <v>23</v>
      </c>
    </row>
    <row r="1442" spans="14:15" x14ac:dyDescent="0.25">
      <c r="N1442">
        <v>95009</v>
      </c>
      <c r="O1442" t="s">
        <v>23</v>
      </c>
    </row>
    <row r="1443" spans="14:15" x14ac:dyDescent="0.25">
      <c r="N1443">
        <v>95010</v>
      </c>
      <c r="O1443" t="s">
        <v>18</v>
      </c>
    </row>
    <row r="1444" spans="14:15" x14ac:dyDescent="0.25">
      <c r="N1444">
        <v>95011</v>
      </c>
      <c r="O1444" t="s">
        <v>23</v>
      </c>
    </row>
    <row r="1445" spans="14:15" x14ac:dyDescent="0.25">
      <c r="N1445">
        <v>95012</v>
      </c>
      <c r="O1445" t="s">
        <v>18</v>
      </c>
    </row>
    <row r="1446" spans="14:15" x14ac:dyDescent="0.25">
      <c r="N1446">
        <v>95013</v>
      </c>
      <c r="O1446" t="s">
        <v>23</v>
      </c>
    </row>
    <row r="1447" spans="14:15" x14ac:dyDescent="0.25">
      <c r="N1447">
        <v>95014</v>
      </c>
      <c r="O1447" t="s">
        <v>23</v>
      </c>
    </row>
    <row r="1448" spans="14:15" x14ac:dyDescent="0.25">
      <c r="N1448">
        <v>95015</v>
      </c>
      <c r="O1448" t="s">
        <v>23</v>
      </c>
    </row>
    <row r="1449" spans="14:15" x14ac:dyDescent="0.25">
      <c r="N1449">
        <v>95017</v>
      </c>
      <c r="O1449" t="s">
        <v>18</v>
      </c>
    </row>
    <row r="1450" spans="14:15" x14ac:dyDescent="0.25">
      <c r="N1450">
        <v>95018</v>
      </c>
      <c r="O1450" t="s">
        <v>18</v>
      </c>
    </row>
    <row r="1451" spans="14:15" x14ac:dyDescent="0.25">
      <c r="N1451">
        <v>95019</v>
      </c>
      <c r="O1451" t="s">
        <v>18</v>
      </c>
    </row>
    <row r="1452" spans="14:15" x14ac:dyDescent="0.25">
      <c r="N1452">
        <v>95020</v>
      </c>
      <c r="O1452" t="s">
        <v>18</v>
      </c>
    </row>
    <row r="1453" spans="14:15" x14ac:dyDescent="0.25">
      <c r="N1453">
        <v>95021</v>
      </c>
      <c r="O1453" t="s">
        <v>18</v>
      </c>
    </row>
    <row r="1454" spans="14:15" x14ac:dyDescent="0.25">
      <c r="N1454">
        <v>95023</v>
      </c>
      <c r="O1454" t="s">
        <v>18</v>
      </c>
    </row>
    <row r="1455" spans="14:15" x14ac:dyDescent="0.25">
      <c r="N1455">
        <v>95024</v>
      </c>
      <c r="O1455" t="s">
        <v>18</v>
      </c>
    </row>
    <row r="1456" spans="14:15" x14ac:dyDescent="0.25">
      <c r="N1456">
        <v>95026</v>
      </c>
      <c r="O1456" t="s">
        <v>23</v>
      </c>
    </row>
    <row r="1457" spans="14:15" x14ac:dyDescent="0.25">
      <c r="N1457">
        <v>95030</v>
      </c>
      <c r="O1457" t="s">
        <v>23</v>
      </c>
    </row>
    <row r="1458" spans="14:15" x14ac:dyDescent="0.25">
      <c r="N1458">
        <v>95031</v>
      </c>
      <c r="O1458" t="s">
        <v>23</v>
      </c>
    </row>
    <row r="1459" spans="14:15" x14ac:dyDescent="0.25">
      <c r="N1459">
        <v>95032</v>
      </c>
      <c r="O1459" t="s">
        <v>23</v>
      </c>
    </row>
    <row r="1460" spans="14:15" x14ac:dyDescent="0.25">
      <c r="N1460">
        <v>95033</v>
      </c>
      <c r="O1460" t="s">
        <v>18</v>
      </c>
    </row>
    <row r="1461" spans="14:15" x14ac:dyDescent="0.25">
      <c r="N1461">
        <v>95035</v>
      </c>
      <c r="O1461" t="s">
        <v>23</v>
      </c>
    </row>
    <row r="1462" spans="14:15" x14ac:dyDescent="0.25">
      <c r="N1462">
        <v>95036</v>
      </c>
      <c r="O1462" t="s">
        <v>23</v>
      </c>
    </row>
    <row r="1463" spans="14:15" x14ac:dyDescent="0.25">
      <c r="N1463">
        <v>95037</v>
      </c>
      <c r="O1463" t="s">
        <v>23</v>
      </c>
    </row>
    <row r="1464" spans="14:15" x14ac:dyDescent="0.25">
      <c r="N1464">
        <v>95038</v>
      </c>
      <c r="O1464" t="s">
        <v>18</v>
      </c>
    </row>
    <row r="1465" spans="14:15" x14ac:dyDescent="0.25">
      <c r="N1465">
        <v>95039</v>
      </c>
      <c r="O1465" t="s">
        <v>18</v>
      </c>
    </row>
    <row r="1466" spans="14:15" x14ac:dyDescent="0.25">
      <c r="N1466">
        <v>95041</v>
      </c>
      <c r="O1466" t="s">
        <v>18</v>
      </c>
    </row>
    <row r="1467" spans="14:15" x14ac:dyDescent="0.25">
      <c r="N1467">
        <v>95042</v>
      </c>
      <c r="O1467" t="s">
        <v>23</v>
      </c>
    </row>
    <row r="1468" spans="14:15" x14ac:dyDescent="0.25">
      <c r="N1468">
        <v>95043</v>
      </c>
      <c r="O1468" t="s">
        <v>18</v>
      </c>
    </row>
    <row r="1469" spans="14:15" x14ac:dyDescent="0.25">
      <c r="N1469">
        <v>95044</v>
      </c>
      <c r="O1469" t="s">
        <v>23</v>
      </c>
    </row>
    <row r="1470" spans="14:15" x14ac:dyDescent="0.25">
      <c r="N1470">
        <v>95045</v>
      </c>
      <c r="O1470" t="s">
        <v>18</v>
      </c>
    </row>
    <row r="1471" spans="14:15" x14ac:dyDescent="0.25">
      <c r="N1471">
        <v>95046</v>
      </c>
      <c r="O1471" t="s">
        <v>18</v>
      </c>
    </row>
    <row r="1472" spans="14:15" x14ac:dyDescent="0.25">
      <c r="N1472">
        <v>95050</v>
      </c>
      <c r="O1472" t="s">
        <v>23</v>
      </c>
    </row>
    <row r="1473" spans="14:15" x14ac:dyDescent="0.25">
      <c r="N1473">
        <v>95051</v>
      </c>
      <c r="O1473" t="s">
        <v>23</v>
      </c>
    </row>
    <row r="1474" spans="14:15" x14ac:dyDescent="0.25">
      <c r="N1474">
        <v>95052</v>
      </c>
      <c r="O1474" t="s">
        <v>23</v>
      </c>
    </row>
    <row r="1475" spans="14:15" x14ac:dyDescent="0.25">
      <c r="N1475">
        <v>95053</v>
      </c>
      <c r="O1475" t="s">
        <v>23</v>
      </c>
    </row>
    <row r="1476" spans="14:15" x14ac:dyDescent="0.25">
      <c r="N1476">
        <v>95054</v>
      </c>
      <c r="O1476" t="s">
        <v>23</v>
      </c>
    </row>
    <row r="1477" spans="14:15" x14ac:dyDescent="0.25">
      <c r="N1477">
        <v>95055</v>
      </c>
      <c r="O1477" t="s">
        <v>23</v>
      </c>
    </row>
    <row r="1478" spans="14:15" x14ac:dyDescent="0.25">
      <c r="N1478">
        <v>95056</v>
      </c>
      <c r="O1478" t="s">
        <v>23</v>
      </c>
    </row>
    <row r="1479" spans="14:15" x14ac:dyDescent="0.25">
      <c r="N1479">
        <v>95060</v>
      </c>
      <c r="O1479" t="s">
        <v>18</v>
      </c>
    </row>
    <row r="1480" spans="14:15" x14ac:dyDescent="0.25">
      <c r="N1480">
        <v>95061</v>
      </c>
      <c r="O1480" t="s">
        <v>18</v>
      </c>
    </row>
    <row r="1481" spans="14:15" x14ac:dyDescent="0.25">
      <c r="N1481">
        <v>95062</v>
      </c>
      <c r="O1481" t="s">
        <v>18</v>
      </c>
    </row>
    <row r="1482" spans="14:15" x14ac:dyDescent="0.25">
      <c r="N1482">
        <v>95063</v>
      </c>
      <c r="O1482" t="s">
        <v>18</v>
      </c>
    </row>
    <row r="1483" spans="14:15" x14ac:dyDescent="0.25">
      <c r="N1483">
        <v>95064</v>
      </c>
      <c r="O1483" t="s">
        <v>18</v>
      </c>
    </row>
    <row r="1484" spans="14:15" x14ac:dyDescent="0.25">
      <c r="N1484">
        <v>95065</v>
      </c>
      <c r="O1484" t="s">
        <v>18</v>
      </c>
    </row>
    <row r="1485" spans="14:15" x14ac:dyDescent="0.25">
      <c r="N1485">
        <v>95066</v>
      </c>
      <c r="O1485" t="s">
        <v>18</v>
      </c>
    </row>
    <row r="1486" spans="14:15" x14ac:dyDescent="0.25">
      <c r="N1486">
        <v>95067</v>
      </c>
      <c r="O1486" t="s">
        <v>18</v>
      </c>
    </row>
    <row r="1487" spans="14:15" x14ac:dyDescent="0.25">
      <c r="N1487">
        <v>95070</v>
      </c>
      <c r="O1487" t="s">
        <v>23</v>
      </c>
    </row>
    <row r="1488" spans="14:15" x14ac:dyDescent="0.25">
      <c r="N1488">
        <v>95071</v>
      </c>
      <c r="O1488" t="s">
        <v>23</v>
      </c>
    </row>
    <row r="1489" spans="14:15" x14ac:dyDescent="0.25">
      <c r="N1489">
        <v>95073</v>
      </c>
      <c r="O1489" t="s">
        <v>18</v>
      </c>
    </row>
    <row r="1490" spans="14:15" x14ac:dyDescent="0.25">
      <c r="N1490">
        <v>95075</v>
      </c>
      <c r="O1490" t="s">
        <v>18</v>
      </c>
    </row>
    <row r="1491" spans="14:15" x14ac:dyDescent="0.25">
      <c r="N1491">
        <v>95076</v>
      </c>
      <c r="O1491" t="s">
        <v>18</v>
      </c>
    </row>
    <row r="1492" spans="14:15" x14ac:dyDescent="0.25">
      <c r="N1492">
        <v>95077</v>
      </c>
      <c r="O1492" t="s">
        <v>18</v>
      </c>
    </row>
    <row r="1493" spans="14:15" x14ac:dyDescent="0.25">
      <c r="N1493">
        <v>95101</v>
      </c>
      <c r="O1493" t="s">
        <v>23</v>
      </c>
    </row>
    <row r="1494" spans="14:15" x14ac:dyDescent="0.25">
      <c r="N1494">
        <v>95103</v>
      </c>
      <c r="O1494" t="s">
        <v>23</v>
      </c>
    </row>
    <row r="1495" spans="14:15" x14ac:dyDescent="0.25">
      <c r="N1495">
        <v>95106</v>
      </c>
      <c r="O1495" t="s">
        <v>23</v>
      </c>
    </row>
    <row r="1496" spans="14:15" x14ac:dyDescent="0.25">
      <c r="N1496">
        <v>95108</v>
      </c>
      <c r="O1496" t="s">
        <v>23</v>
      </c>
    </row>
    <row r="1497" spans="14:15" x14ac:dyDescent="0.25">
      <c r="N1497">
        <v>95109</v>
      </c>
      <c r="O1497" t="s">
        <v>23</v>
      </c>
    </row>
    <row r="1498" spans="14:15" x14ac:dyDescent="0.25">
      <c r="N1498">
        <v>95110</v>
      </c>
      <c r="O1498" t="s">
        <v>23</v>
      </c>
    </row>
    <row r="1499" spans="14:15" x14ac:dyDescent="0.25">
      <c r="N1499">
        <v>95111</v>
      </c>
      <c r="O1499" t="s">
        <v>23</v>
      </c>
    </row>
    <row r="1500" spans="14:15" x14ac:dyDescent="0.25">
      <c r="N1500">
        <v>95112</v>
      </c>
      <c r="O1500" t="s">
        <v>23</v>
      </c>
    </row>
    <row r="1501" spans="14:15" x14ac:dyDescent="0.25">
      <c r="N1501">
        <v>95113</v>
      </c>
      <c r="O1501" t="s">
        <v>23</v>
      </c>
    </row>
    <row r="1502" spans="14:15" x14ac:dyDescent="0.25">
      <c r="N1502">
        <v>95115</v>
      </c>
      <c r="O1502" t="s">
        <v>23</v>
      </c>
    </row>
    <row r="1503" spans="14:15" x14ac:dyDescent="0.25">
      <c r="N1503">
        <v>95116</v>
      </c>
      <c r="O1503" t="s">
        <v>23</v>
      </c>
    </row>
    <row r="1504" spans="14:15" x14ac:dyDescent="0.25">
      <c r="N1504">
        <v>95117</v>
      </c>
      <c r="O1504" t="s">
        <v>23</v>
      </c>
    </row>
    <row r="1505" spans="14:15" x14ac:dyDescent="0.25">
      <c r="N1505">
        <v>95118</v>
      </c>
      <c r="O1505" t="s">
        <v>23</v>
      </c>
    </row>
    <row r="1506" spans="14:15" x14ac:dyDescent="0.25">
      <c r="N1506">
        <v>95119</v>
      </c>
      <c r="O1506" t="s">
        <v>23</v>
      </c>
    </row>
    <row r="1507" spans="14:15" x14ac:dyDescent="0.25">
      <c r="N1507">
        <v>95120</v>
      </c>
      <c r="O1507" t="s">
        <v>23</v>
      </c>
    </row>
    <row r="1508" spans="14:15" x14ac:dyDescent="0.25">
      <c r="N1508">
        <v>95121</v>
      </c>
      <c r="O1508" t="s">
        <v>23</v>
      </c>
    </row>
    <row r="1509" spans="14:15" x14ac:dyDescent="0.25">
      <c r="N1509">
        <v>95122</v>
      </c>
      <c r="O1509" t="s">
        <v>23</v>
      </c>
    </row>
    <row r="1510" spans="14:15" x14ac:dyDescent="0.25">
      <c r="N1510">
        <v>95123</v>
      </c>
      <c r="O1510" t="s">
        <v>23</v>
      </c>
    </row>
    <row r="1511" spans="14:15" x14ac:dyDescent="0.25">
      <c r="N1511">
        <v>95124</v>
      </c>
      <c r="O1511" t="s">
        <v>23</v>
      </c>
    </row>
    <row r="1512" spans="14:15" x14ac:dyDescent="0.25">
      <c r="N1512">
        <v>95125</v>
      </c>
      <c r="O1512" t="s">
        <v>23</v>
      </c>
    </row>
    <row r="1513" spans="14:15" x14ac:dyDescent="0.25">
      <c r="N1513">
        <v>95126</v>
      </c>
      <c r="O1513" t="s">
        <v>23</v>
      </c>
    </row>
    <row r="1514" spans="14:15" x14ac:dyDescent="0.25">
      <c r="N1514">
        <v>95127</v>
      </c>
      <c r="O1514" t="s">
        <v>23</v>
      </c>
    </row>
    <row r="1515" spans="14:15" x14ac:dyDescent="0.25">
      <c r="N1515">
        <v>95128</v>
      </c>
      <c r="O1515" t="s">
        <v>23</v>
      </c>
    </row>
    <row r="1516" spans="14:15" x14ac:dyDescent="0.25">
      <c r="N1516">
        <v>95129</v>
      </c>
      <c r="O1516" t="s">
        <v>23</v>
      </c>
    </row>
    <row r="1517" spans="14:15" x14ac:dyDescent="0.25">
      <c r="N1517">
        <v>95130</v>
      </c>
      <c r="O1517" t="s">
        <v>23</v>
      </c>
    </row>
    <row r="1518" spans="14:15" x14ac:dyDescent="0.25">
      <c r="N1518">
        <v>95131</v>
      </c>
      <c r="O1518" t="s">
        <v>23</v>
      </c>
    </row>
    <row r="1519" spans="14:15" x14ac:dyDescent="0.25">
      <c r="N1519">
        <v>95132</v>
      </c>
      <c r="O1519" t="s">
        <v>23</v>
      </c>
    </row>
    <row r="1520" spans="14:15" x14ac:dyDescent="0.25">
      <c r="N1520">
        <v>95133</v>
      </c>
      <c r="O1520" t="s">
        <v>23</v>
      </c>
    </row>
    <row r="1521" spans="14:15" x14ac:dyDescent="0.25">
      <c r="N1521">
        <v>95134</v>
      </c>
      <c r="O1521" t="s">
        <v>23</v>
      </c>
    </row>
    <row r="1522" spans="14:15" x14ac:dyDescent="0.25">
      <c r="N1522">
        <v>95135</v>
      </c>
      <c r="O1522" t="s">
        <v>23</v>
      </c>
    </row>
    <row r="1523" spans="14:15" x14ac:dyDescent="0.25">
      <c r="N1523">
        <v>95136</v>
      </c>
      <c r="O1523" t="s">
        <v>23</v>
      </c>
    </row>
    <row r="1524" spans="14:15" x14ac:dyDescent="0.25">
      <c r="N1524">
        <v>95138</v>
      </c>
      <c r="O1524" t="s">
        <v>23</v>
      </c>
    </row>
    <row r="1525" spans="14:15" x14ac:dyDescent="0.25">
      <c r="N1525">
        <v>95139</v>
      </c>
      <c r="O1525" t="s">
        <v>23</v>
      </c>
    </row>
    <row r="1526" spans="14:15" x14ac:dyDescent="0.25">
      <c r="N1526">
        <v>95140</v>
      </c>
      <c r="O1526" t="s">
        <v>23</v>
      </c>
    </row>
    <row r="1527" spans="14:15" x14ac:dyDescent="0.25">
      <c r="N1527">
        <v>95141</v>
      </c>
      <c r="O1527" t="s">
        <v>23</v>
      </c>
    </row>
    <row r="1528" spans="14:15" x14ac:dyDescent="0.25">
      <c r="N1528">
        <v>95148</v>
      </c>
      <c r="O1528" t="s">
        <v>23</v>
      </c>
    </row>
    <row r="1529" spans="14:15" x14ac:dyDescent="0.25">
      <c r="N1529">
        <v>95150</v>
      </c>
      <c r="O1529" t="s">
        <v>23</v>
      </c>
    </row>
    <row r="1530" spans="14:15" x14ac:dyDescent="0.25">
      <c r="N1530">
        <v>95151</v>
      </c>
      <c r="O1530" t="s">
        <v>23</v>
      </c>
    </row>
    <row r="1531" spans="14:15" x14ac:dyDescent="0.25">
      <c r="N1531">
        <v>95152</v>
      </c>
      <c r="O1531" t="s">
        <v>23</v>
      </c>
    </row>
    <row r="1532" spans="14:15" x14ac:dyDescent="0.25">
      <c r="N1532">
        <v>95153</v>
      </c>
      <c r="O1532" t="s">
        <v>23</v>
      </c>
    </row>
    <row r="1533" spans="14:15" x14ac:dyDescent="0.25">
      <c r="N1533">
        <v>95154</v>
      </c>
      <c r="O1533" t="s">
        <v>23</v>
      </c>
    </row>
    <row r="1534" spans="14:15" x14ac:dyDescent="0.25">
      <c r="N1534">
        <v>95155</v>
      </c>
      <c r="O1534" t="s">
        <v>23</v>
      </c>
    </row>
    <row r="1535" spans="14:15" x14ac:dyDescent="0.25">
      <c r="N1535">
        <v>95156</v>
      </c>
      <c r="O1535" t="s">
        <v>23</v>
      </c>
    </row>
    <row r="1536" spans="14:15" x14ac:dyDescent="0.25">
      <c r="N1536">
        <v>95157</v>
      </c>
      <c r="O1536" t="s">
        <v>23</v>
      </c>
    </row>
    <row r="1537" spans="14:15" x14ac:dyDescent="0.25">
      <c r="N1537">
        <v>95158</v>
      </c>
      <c r="O1537" t="s">
        <v>23</v>
      </c>
    </row>
    <row r="1538" spans="14:15" x14ac:dyDescent="0.25">
      <c r="N1538">
        <v>95159</v>
      </c>
      <c r="O1538" t="s">
        <v>23</v>
      </c>
    </row>
    <row r="1539" spans="14:15" x14ac:dyDescent="0.25">
      <c r="N1539">
        <v>95160</v>
      </c>
      <c r="O1539" t="s">
        <v>23</v>
      </c>
    </row>
    <row r="1540" spans="14:15" x14ac:dyDescent="0.25">
      <c r="N1540">
        <v>95161</v>
      </c>
      <c r="O1540" t="s">
        <v>23</v>
      </c>
    </row>
    <row r="1541" spans="14:15" x14ac:dyDescent="0.25">
      <c r="N1541">
        <v>95164</v>
      </c>
      <c r="O1541" t="s">
        <v>23</v>
      </c>
    </row>
    <row r="1542" spans="14:15" x14ac:dyDescent="0.25">
      <c r="N1542">
        <v>95170</v>
      </c>
      <c r="O1542" t="s">
        <v>23</v>
      </c>
    </row>
    <row r="1543" spans="14:15" x14ac:dyDescent="0.25">
      <c r="N1543">
        <v>95172</v>
      </c>
      <c r="O1543" t="s">
        <v>23</v>
      </c>
    </row>
    <row r="1544" spans="14:15" x14ac:dyDescent="0.25">
      <c r="N1544">
        <v>95173</v>
      </c>
      <c r="O1544" t="s">
        <v>23</v>
      </c>
    </row>
    <row r="1545" spans="14:15" x14ac:dyDescent="0.25">
      <c r="N1545">
        <v>95190</v>
      </c>
      <c r="O1545" t="s">
        <v>23</v>
      </c>
    </row>
    <row r="1546" spans="14:15" x14ac:dyDescent="0.25">
      <c r="N1546">
        <v>95191</v>
      </c>
      <c r="O1546" t="s">
        <v>23</v>
      </c>
    </row>
    <row r="1547" spans="14:15" x14ac:dyDescent="0.25">
      <c r="N1547">
        <v>95192</v>
      </c>
      <c r="O1547" t="s">
        <v>23</v>
      </c>
    </row>
    <row r="1548" spans="14:15" x14ac:dyDescent="0.25">
      <c r="N1548">
        <v>95193</v>
      </c>
      <c r="O1548" t="s">
        <v>23</v>
      </c>
    </row>
    <row r="1549" spans="14:15" x14ac:dyDescent="0.25">
      <c r="N1549">
        <v>95194</v>
      </c>
      <c r="O1549" t="s">
        <v>23</v>
      </c>
    </row>
    <row r="1550" spans="14:15" x14ac:dyDescent="0.25">
      <c r="N1550">
        <v>95196</v>
      </c>
      <c r="O1550" t="s">
        <v>23</v>
      </c>
    </row>
    <row r="1551" spans="14:15" x14ac:dyDescent="0.25">
      <c r="N1551">
        <v>95201</v>
      </c>
      <c r="O1551" t="s">
        <v>24</v>
      </c>
    </row>
    <row r="1552" spans="14:15" x14ac:dyDescent="0.25">
      <c r="N1552">
        <v>95202</v>
      </c>
      <c r="O1552" t="s">
        <v>24</v>
      </c>
    </row>
    <row r="1553" spans="14:15" x14ac:dyDescent="0.25">
      <c r="N1553">
        <v>95203</v>
      </c>
      <c r="O1553" t="s">
        <v>24</v>
      </c>
    </row>
    <row r="1554" spans="14:15" x14ac:dyDescent="0.25">
      <c r="N1554">
        <v>95204</v>
      </c>
      <c r="O1554" t="s">
        <v>24</v>
      </c>
    </row>
    <row r="1555" spans="14:15" x14ac:dyDescent="0.25">
      <c r="N1555">
        <v>95205</v>
      </c>
      <c r="O1555" t="s">
        <v>24</v>
      </c>
    </row>
    <row r="1556" spans="14:15" x14ac:dyDescent="0.25">
      <c r="N1556">
        <v>95206</v>
      </c>
      <c r="O1556" t="s">
        <v>24</v>
      </c>
    </row>
    <row r="1557" spans="14:15" x14ac:dyDescent="0.25">
      <c r="N1557">
        <v>95207</v>
      </c>
      <c r="O1557" t="s">
        <v>24</v>
      </c>
    </row>
    <row r="1558" spans="14:15" x14ac:dyDescent="0.25">
      <c r="N1558">
        <v>95208</v>
      </c>
      <c r="O1558" t="s">
        <v>24</v>
      </c>
    </row>
    <row r="1559" spans="14:15" x14ac:dyDescent="0.25">
      <c r="N1559">
        <v>95209</v>
      </c>
      <c r="O1559" t="s">
        <v>24</v>
      </c>
    </row>
    <row r="1560" spans="14:15" x14ac:dyDescent="0.25">
      <c r="N1560">
        <v>95210</v>
      </c>
      <c r="O1560" t="s">
        <v>24</v>
      </c>
    </row>
    <row r="1561" spans="14:15" x14ac:dyDescent="0.25">
      <c r="N1561">
        <v>95211</v>
      </c>
      <c r="O1561" t="s">
        <v>24</v>
      </c>
    </row>
    <row r="1562" spans="14:15" x14ac:dyDescent="0.25">
      <c r="N1562">
        <v>95212</v>
      </c>
      <c r="O1562" t="s">
        <v>24</v>
      </c>
    </row>
    <row r="1563" spans="14:15" x14ac:dyDescent="0.25">
      <c r="N1563">
        <v>95213</v>
      </c>
      <c r="O1563" t="s">
        <v>24</v>
      </c>
    </row>
    <row r="1564" spans="14:15" x14ac:dyDescent="0.25">
      <c r="N1564">
        <v>95215</v>
      </c>
      <c r="O1564" t="s">
        <v>24</v>
      </c>
    </row>
    <row r="1565" spans="14:15" x14ac:dyDescent="0.25">
      <c r="N1565">
        <v>95219</v>
      </c>
      <c r="O1565" t="s">
        <v>24</v>
      </c>
    </row>
    <row r="1566" spans="14:15" x14ac:dyDescent="0.25">
      <c r="N1566">
        <v>95220</v>
      </c>
      <c r="O1566" t="s">
        <v>24</v>
      </c>
    </row>
    <row r="1567" spans="14:15" x14ac:dyDescent="0.25">
      <c r="N1567">
        <v>95221</v>
      </c>
      <c r="O1567" t="s">
        <v>24</v>
      </c>
    </row>
    <row r="1568" spans="14:15" x14ac:dyDescent="0.25">
      <c r="N1568">
        <v>95222</v>
      </c>
      <c r="O1568" t="s">
        <v>24</v>
      </c>
    </row>
    <row r="1569" spans="14:15" x14ac:dyDescent="0.25">
      <c r="N1569">
        <v>95223</v>
      </c>
      <c r="O1569" t="s">
        <v>24</v>
      </c>
    </row>
    <row r="1570" spans="14:15" x14ac:dyDescent="0.25">
      <c r="N1570">
        <v>95224</v>
      </c>
      <c r="O1570" t="s">
        <v>24</v>
      </c>
    </row>
    <row r="1571" spans="14:15" x14ac:dyDescent="0.25">
      <c r="N1571">
        <v>95225</v>
      </c>
      <c r="O1571" t="s">
        <v>24</v>
      </c>
    </row>
    <row r="1572" spans="14:15" x14ac:dyDescent="0.25">
      <c r="N1572">
        <v>95226</v>
      </c>
      <c r="O1572" t="s">
        <v>24</v>
      </c>
    </row>
    <row r="1573" spans="14:15" x14ac:dyDescent="0.25">
      <c r="N1573">
        <v>95227</v>
      </c>
      <c r="O1573" t="s">
        <v>24</v>
      </c>
    </row>
    <row r="1574" spans="14:15" x14ac:dyDescent="0.25">
      <c r="N1574">
        <v>95228</v>
      </c>
      <c r="O1574" t="s">
        <v>24</v>
      </c>
    </row>
    <row r="1575" spans="14:15" x14ac:dyDescent="0.25">
      <c r="N1575">
        <v>95229</v>
      </c>
      <c r="O1575" t="s">
        <v>22</v>
      </c>
    </row>
    <row r="1576" spans="14:15" x14ac:dyDescent="0.25">
      <c r="N1576">
        <v>95230</v>
      </c>
      <c r="O1576" t="s">
        <v>24</v>
      </c>
    </row>
    <row r="1577" spans="14:15" x14ac:dyDescent="0.25">
      <c r="N1577">
        <v>95231</v>
      </c>
      <c r="O1577" t="s">
        <v>24</v>
      </c>
    </row>
    <row r="1578" spans="14:15" x14ac:dyDescent="0.25">
      <c r="N1578">
        <v>95232</v>
      </c>
      <c r="O1578" t="s">
        <v>24</v>
      </c>
    </row>
    <row r="1579" spans="14:15" x14ac:dyDescent="0.25">
      <c r="N1579">
        <v>95233</v>
      </c>
      <c r="O1579" t="s">
        <v>24</v>
      </c>
    </row>
    <row r="1580" spans="14:15" x14ac:dyDescent="0.25">
      <c r="N1580">
        <v>95234</v>
      </c>
      <c r="O1580" t="s">
        <v>24</v>
      </c>
    </row>
    <row r="1581" spans="14:15" x14ac:dyDescent="0.25">
      <c r="N1581">
        <v>95236</v>
      </c>
      <c r="O1581" t="s">
        <v>24</v>
      </c>
    </row>
    <row r="1582" spans="14:15" x14ac:dyDescent="0.25">
      <c r="N1582">
        <v>95237</v>
      </c>
      <c r="O1582" t="s">
        <v>24</v>
      </c>
    </row>
    <row r="1583" spans="14:15" x14ac:dyDescent="0.25">
      <c r="N1583">
        <v>95240</v>
      </c>
      <c r="O1583" t="s">
        <v>24</v>
      </c>
    </row>
    <row r="1584" spans="14:15" x14ac:dyDescent="0.25">
      <c r="N1584">
        <v>95241</v>
      </c>
      <c r="O1584" t="s">
        <v>24</v>
      </c>
    </row>
    <row r="1585" spans="14:15" x14ac:dyDescent="0.25">
      <c r="N1585">
        <v>95242</v>
      </c>
      <c r="O1585" t="s">
        <v>24</v>
      </c>
    </row>
    <row r="1586" spans="14:15" x14ac:dyDescent="0.25">
      <c r="N1586">
        <v>95245</v>
      </c>
      <c r="O1586" t="s">
        <v>24</v>
      </c>
    </row>
    <row r="1587" spans="14:15" x14ac:dyDescent="0.25">
      <c r="N1587">
        <v>95246</v>
      </c>
      <c r="O1587" t="s">
        <v>24</v>
      </c>
    </row>
    <row r="1588" spans="14:15" x14ac:dyDescent="0.25">
      <c r="N1588">
        <v>95247</v>
      </c>
      <c r="O1588" t="s">
        <v>24</v>
      </c>
    </row>
    <row r="1589" spans="14:15" x14ac:dyDescent="0.25">
      <c r="N1589">
        <v>95248</v>
      </c>
      <c r="O1589" t="s">
        <v>24</v>
      </c>
    </row>
    <row r="1590" spans="14:15" x14ac:dyDescent="0.25">
      <c r="N1590">
        <v>95249</v>
      </c>
      <c r="O1590" t="s">
        <v>24</v>
      </c>
    </row>
    <row r="1591" spans="14:15" x14ac:dyDescent="0.25">
      <c r="N1591">
        <v>95250</v>
      </c>
      <c r="O1591" t="s">
        <v>24</v>
      </c>
    </row>
    <row r="1592" spans="14:15" x14ac:dyDescent="0.25">
      <c r="N1592">
        <v>95251</v>
      </c>
      <c r="O1592" t="s">
        <v>24</v>
      </c>
    </row>
    <row r="1593" spans="14:15" x14ac:dyDescent="0.25">
      <c r="N1593">
        <v>95252</v>
      </c>
      <c r="O1593" t="s">
        <v>24</v>
      </c>
    </row>
    <row r="1594" spans="14:15" x14ac:dyDescent="0.25">
      <c r="N1594">
        <v>95253</v>
      </c>
      <c r="O1594" t="s">
        <v>24</v>
      </c>
    </row>
    <row r="1595" spans="14:15" x14ac:dyDescent="0.25">
      <c r="N1595">
        <v>95254</v>
      </c>
      <c r="O1595" t="s">
        <v>24</v>
      </c>
    </row>
    <row r="1596" spans="14:15" x14ac:dyDescent="0.25">
      <c r="N1596">
        <v>95255</v>
      </c>
      <c r="O1596" t="s">
        <v>24</v>
      </c>
    </row>
    <row r="1597" spans="14:15" x14ac:dyDescent="0.25">
      <c r="N1597">
        <v>95257</v>
      </c>
      <c r="O1597" t="s">
        <v>24</v>
      </c>
    </row>
    <row r="1598" spans="14:15" x14ac:dyDescent="0.25">
      <c r="N1598">
        <v>95258</v>
      </c>
      <c r="O1598" t="s">
        <v>24</v>
      </c>
    </row>
    <row r="1599" spans="14:15" x14ac:dyDescent="0.25">
      <c r="N1599">
        <v>95267</v>
      </c>
      <c r="O1599" t="s">
        <v>24</v>
      </c>
    </row>
    <row r="1600" spans="14:15" x14ac:dyDescent="0.25">
      <c r="N1600">
        <v>95269</v>
      </c>
      <c r="O1600" t="s">
        <v>24</v>
      </c>
    </row>
    <row r="1601" spans="14:15" x14ac:dyDescent="0.25">
      <c r="N1601">
        <v>95296</v>
      </c>
      <c r="O1601" t="s">
        <v>24</v>
      </c>
    </row>
    <row r="1602" spans="14:15" x14ac:dyDescent="0.25">
      <c r="N1602">
        <v>95297</v>
      </c>
      <c r="O1602" t="s">
        <v>24</v>
      </c>
    </row>
    <row r="1603" spans="14:15" x14ac:dyDescent="0.25">
      <c r="N1603">
        <v>95301</v>
      </c>
      <c r="O1603" t="s">
        <v>24</v>
      </c>
    </row>
    <row r="1604" spans="14:15" x14ac:dyDescent="0.25">
      <c r="N1604">
        <v>95303</v>
      </c>
      <c r="O1604" t="s">
        <v>24</v>
      </c>
    </row>
    <row r="1605" spans="14:15" x14ac:dyDescent="0.25">
      <c r="N1605">
        <v>95304</v>
      </c>
      <c r="O1605" t="s">
        <v>24</v>
      </c>
    </row>
    <row r="1606" spans="14:15" x14ac:dyDescent="0.25">
      <c r="N1606">
        <v>95305</v>
      </c>
      <c r="O1606" t="s">
        <v>24</v>
      </c>
    </row>
    <row r="1607" spans="14:15" x14ac:dyDescent="0.25">
      <c r="N1607">
        <v>95306</v>
      </c>
      <c r="O1607" t="s">
        <v>24</v>
      </c>
    </row>
    <row r="1608" spans="14:15" x14ac:dyDescent="0.25">
      <c r="N1608">
        <v>95307</v>
      </c>
      <c r="O1608" t="s">
        <v>24</v>
      </c>
    </row>
    <row r="1609" spans="14:15" x14ac:dyDescent="0.25">
      <c r="N1609">
        <v>95309</v>
      </c>
      <c r="O1609" t="s">
        <v>24</v>
      </c>
    </row>
    <row r="1610" spans="14:15" x14ac:dyDescent="0.25">
      <c r="N1610">
        <v>95310</v>
      </c>
      <c r="O1610" t="s">
        <v>24</v>
      </c>
    </row>
    <row r="1611" spans="14:15" x14ac:dyDescent="0.25">
      <c r="N1611">
        <v>95311</v>
      </c>
      <c r="O1611" t="s">
        <v>24</v>
      </c>
    </row>
    <row r="1612" spans="14:15" x14ac:dyDescent="0.25">
      <c r="N1612">
        <v>95312</v>
      </c>
      <c r="O1612" t="s">
        <v>24</v>
      </c>
    </row>
    <row r="1613" spans="14:15" x14ac:dyDescent="0.25">
      <c r="N1613">
        <v>95313</v>
      </c>
      <c r="O1613" t="s">
        <v>24</v>
      </c>
    </row>
    <row r="1614" spans="14:15" x14ac:dyDescent="0.25">
      <c r="N1614">
        <v>95314</v>
      </c>
      <c r="O1614" t="s">
        <v>24</v>
      </c>
    </row>
    <row r="1615" spans="14:15" x14ac:dyDescent="0.25">
      <c r="N1615">
        <v>95315</v>
      </c>
      <c r="O1615" t="s">
        <v>24</v>
      </c>
    </row>
    <row r="1616" spans="14:15" x14ac:dyDescent="0.25">
      <c r="N1616">
        <v>95316</v>
      </c>
      <c r="O1616" t="s">
        <v>24</v>
      </c>
    </row>
    <row r="1617" spans="14:15" x14ac:dyDescent="0.25">
      <c r="N1617">
        <v>95317</v>
      </c>
      <c r="O1617" t="s">
        <v>24</v>
      </c>
    </row>
    <row r="1618" spans="14:15" x14ac:dyDescent="0.25">
      <c r="N1618">
        <v>95318</v>
      </c>
      <c r="O1618" t="s">
        <v>24</v>
      </c>
    </row>
    <row r="1619" spans="14:15" x14ac:dyDescent="0.25">
      <c r="N1619">
        <v>95319</v>
      </c>
      <c r="O1619" t="s">
        <v>24</v>
      </c>
    </row>
    <row r="1620" spans="14:15" x14ac:dyDescent="0.25">
      <c r="N1620">
        <v>95320</v>
      </c>
      <c r="O1620" t="s">
        <v>24</v>
      </c>
    </row>
    <row r="1621" spans="14:15" x14ac:dyDescent="0.25">
      <c r="N1621">
        <v>95321</v>
      </c>
      <c r="O1621" t="s">
        <v>24</v>
      </c>
    </row>
    <row r="1622" spans="14:15" x14ac:dyDescent="0.25">
      <c r="N1622">
        <v>95322</v>
      </c>
      <c r="O1622" t="s">
        <v>24</v>
      </c>
    </row>
    <row r="1623" spans="14:15" x14ac:dyDescent="0.25">
      <c r="N1623">
        <v>95323</v>
      </c>
      <c r="O1623" t="s">
        <v>24</v>
      </c>
    </row>
    <row r="1624" spans="14:15" x14ac:dyDescent="0.25">
      <c r="N1624">
        <v>95324</v>
      </c>
      <c r="O1624" t="s">
        <v>24</v>
      </c>
    </row>
    <row r="1625" spans="14:15" x14ac:dyDescent="0.25">
      <c r="N1625">
        <v>95325</v>
      </c>
      <c r="O1625" t="s">
        <v>24</v>
      </c>
    </row>
    <row r="1626" spans="14:15" x14ac:dyDescent="0.25">
      <c r="N1626">
        <v>95326</v>
      </c>
      <c r="O1626" t="s">
        <v>24</v>
      </c>
    </row>
    <row r="1627" spans="14:15" x14ac:dyDescent="0.25">
      <c r="N1627">
        <v>95327</v>
      </c>
      <c r="O1627" t="s">
        <v>24</v>
      </c>
    </row>
    <row r="1628" spans="14:15" x14ac:dyDescent="0.25">
      <c r="N1628">
        <v>95328</v>
      </c>
      <c r="O1628" t="s">
        <v>24</v>
      </c>
    </row>
    <row r="1629" spans="14:15" x14ac:dyDescent="0.25">
      <c r="N1629">
        <v>95329</v>
      </c>
      <c r="O1629" t="s">
        <v>24</v>
      </c>
    </row>
    <row r="1630" spans="14:15" x14ac:dyDescent="0.25">
      <c r="N1630">
        <v>95330</v>
      </c>
      <c r="O1630" t="s">
        <v>24</v>
      </c>
    </row>
    <row r="1631" spans="14:15" x14ac:dyDescent="0.25">
      <c r="N1631">
        <v>95333</v>
      </c>
      <c r="O1631" t="s">
        <v>24</v>
      </c>
    </row>
    <row r="1632" spans="14:15" x14ac:dyDescent="0.25">
      <c r="N1632">
        <v>95334</v>
      </c>
      <c r="O1632" t="s">
        <v>24</v>
      </c>
    </row>
    <row r="1633" spans="14:15" x14ac:dyDescent="0.25">
      <c r="N1633">
        <v>95335</v>
      </c>
      <c r="O1633" t="s">
        <v>24</v>
      </c>
    </row>
    <row r="1634" spans="14:15" x14ac:dyDescent="0.25">
      <c r="N1634">
        <v>95336</v>
      </c>
      <c r="O1634" t="s">
        <v>24</v>
      </c>
    </row>
    <row r="1635" spans="14:15" x14ac:dyDescent="0.25">
      <c r="N1635">
        <v>95337</v>
      </c>
      <c r="O1635" t="s">
        <v>24</v>
      </c>
    </row>
    <row r="1636" spans="14:15" x14ac:dyDescent="0.25">
      <c r="N1636">
        <v>95338</v>
      </c>
      <c r="O1636" t="s">
        <v>24</v>
      </c>
    </row>
    <row r="1637" spans="14:15" x14ac:dyDescent="0.25">
      <c r="N1637">
        <v>95340</v>
      </c>
      <c r="O1637" t="s">
        <v>24</v>
      </c>
    </row>
    <row r="1638" spans="14:15" x14ac:dyDescent="0.25">
      <c r="N1638">
        <v>95341</v>
      </c>
      <c r="O1638" t="s">
        <v>24</v>
      </c>
    </row>
    <row r="1639" spans="14:15" x14ac:dyDescent="0.25">
      <c r="N1639">
        <v>95343</v>
      </c>
      <c r="O1639" t="s">
        <v>24</v>
      </c>
    </row>
    <row r="1640" spans="14:15" x14ac:dyDescent="0.25">
      <c r="N1640">
        <v>95344</v>
      </c>
      <c r="O1640" t="s">
        <v>24</v>
      </c>
    </row>
    <row r="1641" spans="14:15" x14ac:dyDescent="0.25">
      <c r="N1641">
        <v>95345</v>
      </c>
      <c r="O1641" t="s">
        <v>24</v>
      </c>
    </row>
    <row r="1642" spans="14:15" x14ac:dyDescent="0.25">
      <c r="N1642">
        <v>95346</v>
      </c>
      <c r="O1642" t="s">
        <v>24</v>
      </c>
    </row>
    <row r="1643" spans="14:15" x14ac:dyDescent="0.25">
      <c r="N1643">
        <v>95347</v>
      </c>
      <c r="O1643" t="s">
        <v>24</v>
      </c>
    </row>
    <row r="1644" spans="14:15" x14ac:dyDescent="0.25">
      <c r="N1644">
        <v>95348</v>
      </c>
      <c r="O1644" t="s">
        <v>24</v>
      </c>
    </row>
    <row r="1645" spans="14:15" x14ac:dyDescent="0.25">
      <c r="N1645">
        <v>95350</v>
      </c>
      <c r="O1645" t="s">
        <v>24</v>
      </c>
    </row>
    <row r="1646" spans="14:15" x14ac:dyDescent="0.25">
      <c r="N1646">
        <v>95351</v>
      </c>
      <c r="O1646" t="s">
        <v>24</v>
      </c>
    </row>
    <row r="1647" spans="14:15" x14ac:dyDescent="0.25">
      <c r="N1647">
        <v>95352</v>
      </c>
      <c r="O1647" t="s">
        <v>24</v>
      </c>
    </row>
    <row r="1648" spans="14:15" x14ac:dyDescent="0.25">
      <c r="N1648">
        <v>95353</v>
      </c>
      <c r="O1648" t="s">
        <v>24</v>
      </c>
    </row>
    <row r="1649" spans="14:15" x14ac:dyDescent="0.25">
      <c r="N1649">
        <v>95354</v>
      </c>
      <c r="O1649" t="s">
        <v>24</v>
      </c>
    </row>
    <row r="1650" spans="14:15" x14ac:dyDescent="0.25">
      <c r="N1650">
        <v>95355</v>
      </c>
      <c r="O1650" t="s">
        <v>24</v>
      </c>
    </row>
    <row r="1651" spans="14:15" x14ac:dyDescent="0.25">
      <c r="N1651">
        <v>95356</v>
      </c>
      <c r="O1651" t="s">
        <v>24</v>
      </c>
    </row>
    <row r="1652" spans="14:15" x14ac:dyDescent="0.25">
      <c r="N1652">
        <v>95357</v>
      </c>
      <c r="O1652" t="s">
        <v>24</v>
      </c>
    </row>
    <row r="1653" spans="14:15" x14ac:dyDescent="0.25">
      <c r="N1653">
        <v>95358</v>
      </c>
      <c r="O1653" t="s">
        <v>24</v>
      </c>
    </row>
    <row r="1654" spans="14:15" x14ac:dyDescent="0.25">
      <c r="N1654">
        <v>95360</v>
      </c>
      <c r="O1654" t="s">
        <v>24</v>
      </c>
    </row>
    <row r="1655" spans="14:15" x14ac:dyDescent="0.25">
      <c r="N1655">
        <v>95361</v>
      </c>
      <c r="O1655" t="s">
        <v>24</v>
      </c>
    </row>
    <row r="1656" spans="14:15" x14ac:dyDescent="0.25">
      <c r="N1656">
        <v>95363</v>
      </c>
      <c r="O1656" t="s">
        <v>24</v>
      </c>
    </row>
    <row r="1657" spans="14:15" x14ac:dyDescent="0.25">
      <c r="N1657">
        <v>95364</v>
      </c>
      <c r="O1657" t="s">
        <v>24</v>
      </c>
    </row>
    <row r="1658" spans="14:15" x14ac:dyDescent="0.25">
      <c r="N1658">
        <v>95365</v>
      </c>
      <c r="O1658" t="s">
        <v>24</v>
      </c>
    </row>
    <row r="1659" spans="14:15" x14ac:dyDescent="0.25">
      <c r="N1659">
        <v>95366</v>
      </c>
      <c r="O1659" t="s">
        <v>24</v>
      </c>
    </row>
    <row r="1660" spans="14:15" x14ac:dyDescent="0.25">
      <c r="N1660">
        <v>95367</v>
      </c>
      <c r="O1660" t="s">
        <v>24</v>
      </c>
    </row>
    <row r="1661" spans="14:15" x14ac:dyDescent="0.25">
      <c r="N1661">
        <v>95368</v>
      </c>
      <c r="O1661" t="s">
        <v>24</v>
      </c>
    </row>
    <row r="1662" spans="14:15" x14ac:dyDescent="0.25">
      <c r="N1662">
        <v>95369</v>
      </c>
      <c r="O1662" t="s">
        <v>24</v>
      </c>
    </row>
    <row r="1663" spans="14:15" x14ac:dyDescent="0.25">
      <c r="N1663">
        <v>95370</v>
      </c>
      <c r="O1663" t="s">
        <v>24</v>
      </c>
    </row>
    <row r="1664" spans="14:15" x14ac:dyDescent="0.25">
      <c r="N1664">
        <v>95372</v>
      </c>
      <c r="O1664" t="s">
        <v>24</v>
      </c>
    </row>
    <row r="1665" spans="14:15" x14ac:dyDescent="0.25">
      <c r="N1665">
        <v>95373</v>
      </c>
      <c r="O1665" t="s">
        <v>24</v>
      </c>
    </row>
    <row r="1666" spans="14:15" x14ac:dyDescent="0.25">
      <c r="N1666">
        <v>95374</v>
      </c>
      <c r="O1666" t="s">
        <v>24</v>
      </c>
    </row>
    <row r="1667" spans="14:15" x14ac:dyDescent="0.25">
      <c r="N1667">
        <v>95375</v>
      </c>
      <c r="O1667" t="s">
        <v>24</v>
      </c>
    </row>
    <row r="1668" spans="14:15" x14ac:dyDescent="0.25">
      <c r="N1668">
        <v>95376</v>
      </c>
      <c r="O1668" t="s">
        <v>24</v>
      </c>
    </row>
    <row r="1669" spans="14:15" x14ac:dyDescent="0.25">
      <c r="N1669">
        <v>95377</v>
      </c>
      <c r="O1669" t="s">
        <v>24</v>
      </c>
    </row>
    <row r="1670" spans="14:15" x14ac:dyDescent="0.25">
      <c r="N1670">
        <v>95378</v>
      </c>
      <c r="O1670" t="s">
        <v>24</v>
      </c>
    </row>
    <row r="1671" spans="14:15" x14ac:dyDescent="0.25">
      <c r="N1671">
        <v>95379</v>
      </c>
      <c r="O1671" t="s">
        <v>24</v>
      </c>
    </row>
    <row r="1672" spans="14:15" x14ac:dyDescent="0.25">
      <c r="N1672">
        <v>95380</v>
      </c>
      <c r="O1672" t="s">
        <v>24</v>
      </c>
    </row>
    <row r="1673" spans="14:15" x14ac:dyDescent="0.25">
      <c r="N1673">
        <v>95381</v>
      </c>
      <c r="O1673" t="s">
        <v>24</v>
      </c>
    </row>
    <row r="1674" spans="14:15" x14ac:dyDescent="0.25">
      <c r="N1674">
        <v>95382</v>
      </c>
      <c r="O1674" t="s">
        <v>24</v>
      </c>
    </row>
    <row r="1675" spans="14:15" x14ac:dyDescent="0.25">
      <c r="N1675">
        <v>95383</v>
      </c>
      <c r="O1675" t="s">
        <v>24</v>
      </c>
    </row>
    <row r="1676" spans="14:15" x14ac:dyDescent="0.25">
      <c r="N1676">
        <v>95385</v>
      </c>
      <c r="O1676" t="s">
        <v>24</v>
      </c>
    </row>
    <row r="1677" spans="14:15" x14ac:dyDescent="0.25">
      <c r="N1677">
        <v>95386</v>
      </c>
      <c r="O1677" t="s">
        <v>24</v>
      </c>
    </row>
    <row r="1678" spans="14:15" x14ac:dyDescent="0.25">
      <c r="N1678">
        <v>95387</v>
      </c>
      <c r="O1678" t="s">
        <v>24</v>
      </c>
    </row>
    <row r="1679" spans="14:15" x14ac:dyDescent="0.25">
      <c r="N1679">
        <v>95388</v>
      </c>
      <c r="O1679" t="s">
        <v>24</v>
      </c>
    </row>
    <row r="1680" spans="14:15" x14ac:dyDescent="0.25">
      <c r="N1680">
        <v>95389</v>
      </c>
      <c r="O1680" t="s">
        <v>24</v>
      </c>
    </row>
    <row r="1681" spans="14:15" x14ac:dyDescent="0.25">
      <c r="N1681">
        <v>95391</v>
      </c>
      <c r="O1681" t="s">
        <v>24</v>
      </c>
    </row>
    <row r="1682" spans="14:15" x14ac:dyDescent="0.25">
      <c r="N1682">
        <v>95397</v>
      </c>
      <c r="O1682" t="s">
        <v>24</v>
      </c>
    </row>
    <row r="1683" spans="14:15" x14ac:dyDescent="0.25">
      <c r="N1683">
        <v>95401</v>
      </c>
      <c r="O1683" t="s">
        <v>20</v>
      </c>
    </row>
    <row r="1684" spans="14:15" x14ac:dyDescent="0.25">
      <c r="N1684">
        <v>95402</v>
      </c>
      <c r="O1684" t="s">
        <v>20</v>
      </c>
    </row>
    <row r="1685" spans="14:15" x14ac:dyDescent="0.25">
      <c r="N1685">
        <v>95403</v>
      </c>
      <c r="O1685" t="s">
        <v>20</v>
      </c>
    </row>
    <row r="1686" spans="14:15" x14ac:dyDescent="0.25">
      <c r="N1686">
        <v>95404</v>
      </c>
      <c r="O1686" t="s">
        <v>20</v>
      </c>
    </row>
    <row r="1687" spans="14:15" x14ac:dyDescent="0.25">
      <c r="N1687">
        <v>95405</v>
      </c>
      <c r="O1687" t="s">
        <v>20</v>
      </c>
    </row>
    <row r="1688" spans="14:15" x14ac:dyDescent="0.25">
      <c r="N1688">
        <v>95406</v>
      </c>
      <c r="O1688" t="s">
        <v>20</v>
      </c>
    </row>
    <row r="1689" spans="14:15" x14ac:dyDescent="0.25">
      <c r="N1689">
        <v>95407</v>
      </c>
      <c r="O1689" t="s">
        <v>20</v>
      </c>
    </row>
    <row r="1690" spans="14:15" x14ac:dyDescent="0.25">
      <c r="N1690">
        <v>95409</v>
      </c>
      <c r="O1690" t="s">
        <v>20</v>
      </c>
    </row>
    <row r="1691" spans="14:15" x14ac:dyDescent="0.25">
      <c r="N1691">
        <v>95410</v>
      </c>
      <c r="O1691" t="s">
        <v>20</v>
      </c>
    </row>
    <row r="1692" spans="14:15" x14ac:dyDescent="0.25">
      <c r="N1692">
        <v>95412</v>
      </c>
      <c r="O1692" t="s">
        <v>20</v>
      </c>
    </row>
    <row r="1693" spans="14:15" x14ac:dyDescent="0.25">
      <c r="N1693">
        <v>95415</v>
      </c>
      <c r="O1693" t="s">
        <v>20</v>
      </c>
    </row>
    <row r="1694" spans="14:15" x14ac:dyDescent="0.25">
      <c r="N1694">
        <v>95416</v>
      </c>
      <c r="O1694" t="s">
        <v>20</v>
      </c>
    </row>
    <row r="1695" spans="14:15" x14ac:dyDescent="0.25">
      <c r="N1695">
        <v>95417</v>
      </c>
      <c r="O1695" t="s">
        <v>20</v>
      </c>
    </row>
    <row r="1696" spans="14:15" x14ac:dyDescent="0.25">
      <c r="N1696">
        <v>95418</v>
      </c>
      <c r="O1696" t="s">
        <v>20</v>
      </c>
    </row>
    <row r="1697" spans="14:15" x14ac:dyDescent="0.25">
      <c r="N1697">
        <v>95419</v>
      </c>
      <c r="O1697" t="s">
        <v>20</v>
      </c>
    </row>
    <row r="1698" spans="14:15" x14ac:dyDescent="0.25">
      <c r="N1698">
        <v>95420</v>
      </c>
      <c r="O1698" t="s">
        <v>20</v>
      </c>
    </row>
    <row r="1699" spans="14:15" x14ac:dyDescent="0.25">
      <c r="N1699">
        <v>95421</v>
      </c>
      <c r="O1699" t="s">
        <v>20</v>
      </c>
    </row>
    <row r="1700" spans="14:15" x14ac:dyDescent="0.25">
      <c r="N1700">
        <v>95422</v>
      </c>
      <c r="O1700" t="s">
        <v>22</v>
      </c>
    </row>
    <row r="1701" spans="14:15" x14ac:dyDescent="0.25">
      <c r="N1701">
        <v>95423</v>
      </c>
      <c r="O1701" t="s">
        <v>22</v>
      </c>
    </row>
    <row r="1702" spans="14:15" x14ac:dyDescent="0.25">
      <c r="N1702">
        <v>95424</v>
      </c>
      <c r="O1702" t="s">
        <v>22</v>
      </c>
    </row>
    <row r="1703" spans="14:15" x14ac:dyDescent="0.25">
      <c r="N1703">
        <v>95425</v>
      </c>
      <c r="O1703" t="s">
        <v>20</v>
      </c>
    </row>
    <row r="1704" spans="14:15" x14ac:dyDescent="0.25">
      <c r="N1704">
        <v>95426</v>
      </c>
      <c r="O1704" t="s">
        <v>22</v>
      </c>
    </row>
    <row r="1705" spans="14:15" x14ac:dyDescent="0.25">
      <c r="N1705">
        <v>95427</v>
      </c>
      <c r="O1705" t="s">
        <v>20</v>
      </c>
    </row>
    <row r="1706" spans="14:15" x14ac:dyDescent="0.25">
      <c r="N1706">
        <v>95428</v>
      </c>
      <c r="O1706" t="s">
        <v>20</v>
      </c>
    </row>
    <row r="1707" spans="14:15" x14ac:dyDescent="0.25">
      <c r="N1707">
        <v>95429</v>
      </c>
      <c r="O1707" t="s">
        <v>20</v>
      </c>
    </row>
    <row r="1708" spans="14:15" x14ac:dyDescent="0.25">
      <c r="N1708">
        <v>95430</v>
      </c>
      <c r="O1708" t="s">
        <v>20</v>
      </c>
    </row>
    <row r="1709" spans="14:15" x14ac:dyDescent="0.25">
      <c r="N1709">
        <v>95431</v>
      </c>
      <c r="O1709" t="s">
        <v>23</v>
      </c>
    </row>
    <row r="1710" spans="14:15" x14ac:dyDescent="0.25">
      <c r="N1710">
        <v>95432</v>
      </c>
      <c r="O1710" t="s">
        <v>20</v>
      </c>
    </row>
    <row r="1711" spans="14:15" x14ac:dyDescent="0.25">
      <c r="N1711">
        <v>95433</v>
      </c>
      <c r="O1711" t="s">
        <v>23</v>
      </c>
    </row>
    <row r="1712" spans="14:15" x14ac:dyDescent="0.25">
      <c r="N1712">
        <v>95435</v>
      </c>
      <c r="O1712" t="s">
        <v>22</v>
      </c>
    </row>
    <row r="1713" spans="14:15" x14ac:dyDescent="0.25">
      <c r="N1713">
        <v>95436</v>
      </c>
      <c r="O1713" t="s">
        <v>20</v>
      </c>
    </row>
    <row r="1714" spans="14:15" x14ac:dyDescent="0.25">
      <c r="N1714">
        <v>95437</v>
      </c>
      <c r="O1714" t="s">
        <v>20</v>
      </c>
    </row>
    <row r="1715" spans="14:15" x14ac:dyDescent="0.25">
      <c r="N1715">
        <v>95439</v>
      </c>
      <c r="O1715" t="s">
        <v>20</v>
      </c>
    </row>
    <row r="1716" spans="14:15" x14ac:dyDescent="0.25">
      <c r="N1716">
        <v>95441</v>
      </c>
      <c r="O1716" t="s">
        <v>20</v>
      </c>
    </row>
    <row r="1717" spans="14:15" x14ac:dyDescent="0.25">
      <c r="N1717">
        <v>95442</v>
      </c>
      <c r="O1717" t="s">
        <v>23</v>
      </c>
    </row>
    <row r="1718" spans="14:15" x14ac:dyDescent="0.25">
      <c r="N1718">
        <v>95443</v>
      </c>
      <c r="O1718" t="s">
        <v>22</v>
      </c>
    </row>
    <row r="1719" spans="14:15" x14ac:dyDescent="0.25">
      <c r="N1719">
        <v>95444</v>
      </c>
      <c r="O1719" t="s">
        <v>20</v>
      </c>
    </row>
    <row r="1720" spans="14:15" x14ac:dyDescent="0.25">
      <c r="N1720">
        <v>95445</v>
      </c>
      <c r="O1720" t="s">
        <v>20</v>
      </c>
    </row>
    <row r="1721" spans="14:15" x14ac:dyDescent="0.25">
      <c r="N1721">
        <v>95446</v>
      </c>
      <c r="O1721" t="s">
        <v>20</v>
      </c>
    </row>
    <row r="1722" spans="14:15" x14ac:dyDescent="0.25">
      <c r="N1722">
        <v>95448</v>
      </c>
      <c r="O1722" t="s">
        <v>20</v>
      </c>
    </row>
    <row r="1723" spans="14:15" x14ac:dyDescent="0.25">
      <c r="N1723">
        <v>95449</v>
      </c>
      <c r="O1723" t="s">
        <v>20</v>
      </c>
    </row>
    <row r="1724" spans="14:15" x14ac:dyDescent="0.25">
      <c r="N1724">
        <v>95450</v>
      </c>
      <c r="O1724" t="s">
        <v>20</v>
      </c>
    </row>
    <row r="1725" spans="14:15" x14ac:dyDescent="0.25">
      <c r="N1725">
        <v>95451</v>
      </c>
      <c r="O1725" t="s">
        <v>22</v>
      </c>
    </row>
    <row r="1726" spans="14:15" x14ac:dyDescent="0.25">
      <c r="N1726">
        <v>95452</v>
      </c>
      <c r="O1726" t="s">
        <v>23</v>
      </c>
    </row>
    <row r="1727" spans="14:15" x14ac:dyDescent="0.25">
      <c r="N1727">
        <v>95453</v>
      </c>
      <c r="O1727" t="s">
        <v>22</v>
      </c>
    </row>
    <row r="1728" spans="14:15" x14ac:dyDescent="0.25">
      <c r="N1728">
        <v>95454</v>
      </c>
      <c r="O1728" t="s">
        <v>20</v>
      </c>
    </row>
    <row r="1729" spans="14:15" x14ac:dyDescent="0.25">
      <c r="N1729">
        <v>95456</v>
      </c>
      <c r="O1729" t="s">
        <v>20</v>
      </c>
    </row>
    <row r="1730" spans="14:15" x14ac:dyDescent="0.25">
      <c r="N1730">
        <v>95457</v>
      </c>
      <c r="O1730" t="s">
        <v>22</v>
      </c>
    </row>
    <row r="1731" spans="14:15" x14ac:dyDescent="0.25">
      <c r="N1731">
        <v>95458</v>
      </c>
      <c r="O1731" t="s">
        <v>22</v>
      </c>
    </row>
    <row r="1732" spans="14:15" x14ac:dyDescent="0.25">
      <c r="N1732">
        <v>95459</v>
      </c>
      <c r="O1732" t="s">
        <v>20</v>
      </c>
    </row>
    <row r="1733" spans="14:15" x14ac:dyDescent="0.25">
      <c r="N1733">
        <v>95460</v>
      </c>
      <c r="O1733" t="s">
        <v>20</v>
      </c>
    </row>
    <row r="1734" spans="14:15" x14ac:dyDescent="0.25">
      <c r="N1734">
        <v>95461</v>
      </c>
      <c r="O1734" t="s">
        <v>22</v>
      </c>
    </row>
    <row r="1735" spans="14:15" x14ac:dyDescent="0.25">
      <c r="N1735">
        <v>95462</v>
      </c>
      <c r="O1735" t="s">
        <v>20</v>
      </c>
    </row>
    <row r="1736" spans="14:15" x14ac:dyDescent="0.25">
      <c r="N1736">
        <v>95463</v>
      </c>
      <c r="O1736" t="s">
        <v>20</v>
      </c>
    </row>
    <row r="1737" spans="14:15" x14ac:dyDescent="0.25">
      <c r="N1737">
        <v>95464</v>
      </c>
      <c r="O1737" t="s">
        <v>22</v>
      </c>
    </row>
    <row r="1738" spans="14:15" x14ac:dyDescent="0.25">
      <c r="N1738">
        <v>95465</v>
      </c>
      <c r="O1738" t="s">
        <v>20</v>
      </c>
    </row>
    <row r="1739" spans="14:15" x14ac:dyDescent="0.25">
      <c r="N1739">
        <v>95466</v>
      </c>
      <c r="O1739" t="s">
        <v>20</v>
      </c>
    </row>
    <row r="1740" spans="14:15" x14ac:dyDescent="0.25">
      <c r="N1740">
        <v>95467</v>
      </c>
      <c r="O1740" t="s">
        <v>22</v>
      </c>
    </row>
    <row r="1741" spans="14:15" x14ac:dyDescent="0.25">
      <c r="N1741">
        <v>95468</v>
      </c>
      <c r="O1741" t="s">
        <v>20</v>
      </c>
    </row>
    <row r="1742" spans="14:15" x14ac:dyDescent="0.25">
      <c r="N1742">
        <v>95469</v>
      </c>
      <c r="O1742" t="s">
        <v>20</v>
      </c>
    </row>
    <row r="1743" spans="14:15" x14ac:dyDescent="0.25">
      <c r="N1743">
        <v>95470</v>
      </c>
      <c r="O1743" t="s">
        <v>20</v>
      </c>
    </row>
    <row r="1744" spans="14:15" x14ac:dyDescent="0.25">
      <c r="N1744">
        <v>95471</v>
      </c>
      <c r="O1744" t="s">
        <v>20</v>
      </c>
    </row>
    <row r="1745" spans="14:15" x14ac:dyDescent="0.25">
      <c r="N1745">
        <v>95472</v>
      </c>
      <c r="O1745" t="s">
        <v>20</v>
      </c>
    </row>
    <row r="1746" spans="14:15" x14ac:dyDescent="0.25">
      <c r="N1746">
        <v>95473</v>
      </c>
      <c r="O1746" t="s">
        <v>20</v>
      </c>
    </row>
    <row r="1747" spans="14:15" x14ac:dyDescent="0.25">
      <c r="N1747">
        <v>95476</v>
      </c>
      <c r="O1747" t="s">
        <v>23</v>
      </c>
    </row>
    <row r="1748" spans="14:15" x14ac:dyDescent="0.25">
      <c r="N1748">
        <v>95480</v>
      </c>
      <c r="O1748" t="s">
        <v>20</v>
      </c>
    </row>
    <row r="1749" spans="14:15" x14ac:dyDescent="0.25">
      <c r="N1749">
        <v>95481</v>
      </c>
      <c r="O1749" t="s">
        <v>20</v>
      </c>
    </row>
    <row r="1750" spans="14:15" x14ac:dyDescent="0.25">
      <c r="N1750">
        <v>95482</v>
      </c>
      <c r="O1750" t="s">
        <v>20</v>
      </c>
    </row>
    <row r="1751" spans="14:15" x14ac:dyDescent="0.25">
      <c r="N1751">
        <v>95485</v>
      </c>
      <c r="O1751" t="s">
        <v>22</v>
      </c>
    </row>
    <row r="1752" spans="14:15" x14ac:dyDescent="0.25">
      <c r="N1752">
        <v>95486</v>
      </c>
      <c r="O1752" t="s">
        <v>20</v>
      </c>
    </row>
    <row r="1753" spans="14:15" x14ac:dyDescent="0.25">
      <c r="N1753">
        <v>95487</v>
      </c>
      <c r="O1753" t="s">
        <v>23</v>
      </c>
    </row>
    <row r="1754" spans="14:15" x14ac:dyDescent="0.25">
      <c r="N1754">
        <v>95488</v>
      </c>
      <c r="O1754" t="s">
        <v>20</v>
      </c>
    </row>
    <row r="1755" spans="14:15" x14ac:dyDescent="0.25">
      <c r="N1755">
        <v>95490</v>
      </c>
      <c r="O1755" t="s">
        <v>20</v>
      </c>
    </row>
    <row r="1756" spans="14:15" x14ac:dyDescent="0.25">
      <c r="N1756">
        <v>95492</v>
      </c>
      <c r="O1756" t="s">
        <v>20</v>
      </c>
    </row>
    <row r="1757" spans="14:15" x14ac:dyDescent="0.25">
      <c r="N1757">
        <v>95493</v>
      </c>
      <c r="O1757" t="s">
        <v>22</v>
      </c>
    </row>
    <row r="1758" spans="14:15" x14ac:dyDescent="0.25">
      <c r="N1758">
        <v>95494</v>
      </c>
      <c r="O1758" t="s">
        <v>20</v>
      </c>
    </row>
    <row r="1759" spans="14:15" x14ac:dyDescent="0.25">
      <c r="N1759">
        <v>95497</v>
      </c>
      <c r="O1759" t="s">
        <v>20</v>
      </c>
    </row>
    <row r="1760" spans="14:15" x14ac:dyDescent="0.25">
      <c r="N1760">
        <v>95501</v>
      </c>
      <c r="O1760" t="s">
        <v>20</v>
      </c>
    </row>
    <row r="1761" spans="14:15" x14ac:dyDescent="0.25">
      <c r="N1761">
        <v>95502</v>
      </c>
      <c r="O1761" t="s">
        <v>20</v>
      </c>
    </row>
    <row r="1762" spans="14:15" x14ac:dyDescent="0.25">
      <c r="N1762">
        <v>95503</v>
      </c>
      <c r="O1762" t="s">
        <v>20</v>
      </c>
    </row>
    <row r="1763" spans="14:15" x14ac:dyDescent="0.25">
      <c r="N1763">
        <v>95511</v>
      </c>
      <c r="O1763" t="s">
        <v>20</v>
      </c>
    </row>
    <row r="1764" spans="14:15" x14ac:dyDescent="0.25">
      <c r="N1764">
        <v>95514</v>
      </c>
      <c r="O1764" t="s">
        <v>20</v>
      </c>
    </row>
    <row r="1765" spans="14:15" x14ac:dyDescent="0.25">
      <c r="N1765">
        <v>95518</v>
      </c>
      <c r="O1765" t="s">
        <v>20</v>
      </c>
    </row>
    <row r="1766" spans="14:15" x14ac:dyDescent="0.25">
      <c r="N1766">
        <v>95519</v>
      </c>
      <c r="O1766" t="s">
        <v>20</v>
      </c>
    </row>
    <row r="1767" spans="14:15" x14ac:dyDescent="0.25">
      <c r="N1767">
        <v>95521</v>
      </c>
      <c r="O1767" t="s">
        <v>20</v>
      </c>
    </row>
    <row r="1768" spans="14:15" x14ac:dyDescent="0.25">
      <c r="N1768">
        <v>95524</v>
      </c>
      <c r="O1768" t="s">
        <v>20</v>
      </c>
    </row>
    <row r="1769" spans="14:15" x14ac:dyDescent="0.25">
      <c r="N1769">
        <v>95525</v>
      </c>
      <c r="O1769" t="s">
        <v>20</v>
      </c>
    </row>
    <row r="1770" spans="14:15" x14ac:dyDescent="0.25">
      <c r="N1770">
        <v>95526</v>
      </c>
      <c r="O1770" t="s">
        <v>20</v>
      </c>
    </row>
    <row r="1771" spans="14:15" x14ac:dyDescent="0.25">
      <c r="N1771">
        <v>95527</v>
      </c>
      <c r="O1771" t="s">
        <v>20</v>
      </c>
    </row>
    <row r="1772" spans="14:15" x14ac:dyDescent="0.25">
      <c r="N1772">
        <v>95528</v>
      </c>
      <c r="O1772" t="s">
        <v>20</v>
      </c>
    </row>
    <row r="1773" spans="14:15" x14ac:dyDescent="0.25">
      <c r="N1773">
        <v>95531</v>
      </c>
      <c r="O1773" t="s">
        <v>20</v>
      </c>
    </row>
    <row r="1774" spans="14:15" x14ac:dyDescent="0.25">
      <c r="N1774">
        <v>95532</v>
      </c>
      <c r="O1774" t="s">
        <v>20</v>
      </c>
    </row>
    <row r="1775" spans="14:15" x14ac:dyDescent="0.25">
      <c r="N1775">
        <v>95534</v>
      </c>
      <c r="O1775" t="s">
        <v>20</v>
      </c>
    </row>
    <row r="1776" spans="14:15" x14ac:dyDescent="0.25">
      <c r="N1776">
        <v>95536</v>
      </c>
      <c r="O1776" t="s">
        <v>20</v>
      </c>
    </row>
    <row r="1777" spans="14:15" x14ac:dyDescent="0.25">
      <c r="N1777">
        <v>95537</v>
      </c>
      <c r="O1777" t="s">
        <v>20</v>
      </c>
    </row>
    <row r="1778" spans="14:15" x14ac:dyDescent="0.25">
      <c r="N1778">
        <v>95540</v>
      </c>
      <c r="O1778" t="s">
        <v>20</v>
      </c>
    </row>
    <row r="1779" spans="14:15" x14ac:dyDescent="0.25">
      <c r="N1779">
        <v>95542</v>
      </c>
      <c r="O1779" t="s">
        <v>20</v>
      </c>
    </row>
    <row r="1780" spans="14:15" x14ac:dyDescent="0.25">
      <c r="N1780">
        <v>95543</v>
      </c>
      <c r="O1780" t="s">
        <v>20</v>
      </c>
    </row>
    <row r="1781" spans="14:15" x14ac:dyDescent="0.25">
      <c r="N1781">
        <v>95545</v>
      </c>
      <c r="O1781" t="s">
        <v>20</v>
      </c>
    </row>
    <row r="1782" spans="14:15" x14ac:dyDescent="0.25">
      <c r="N1782">
        <v>95546</v>
      </c>
      <c r="O1782" t="s">
        <v>20</v>
      </c>
    </row>
    <row r="1783" spans="14:15" x14ac:dyDescent="0.25">
      <c r="N1783">
        <v>95547</v>
      </c>
      <c r="O1783" t="s">
        <v>20</v>
      </c>
    </row>
    <row r="1784" spans="14:15" x14ac:dyDescent="0.25">
      <c r="N1784">
        <v>95548</v>
      </c>
      <c r="O1784" t="s">
        <v>20</v>
      </c>
    </row>
    <row r="1785" spans="14:15" x14ac:dyDescent="0.25">
      <c r="N1785">
        <v>95549</v>
      </c>
      <c r="O1785" t="s">
        <v>20</v>
      </c>
    </row>
    <row r="1786" spans="14:15" x14ac:dyDescent="0.25">
      <c r="N1786">
        <v>95550</v>
      </c>
      <c r="O1786" t="s">
        <v>20</v>
      </c>
    </row>
    <row r="1787" spans="14:15" x14ac:dyDescent="0.25">
      <c r="N1787">
        <v>95551</v>
      </c>
      <c r="O1787" t="s">
        <v>20</v>
      </c>
    </row>
    <row r="1788" spans="14:15" x14ac:dyDescent="0.25">
      <c r="N1788">
        <v>95552</v>
      </c>
      <c r="O1788" t="s">
        <v>20</v>
      </c>
    </row>
    <row r="1789" spans="14:15" x14ac:dyDescent="0.25">
      <c r="N1789">
        <v>95553</v>
      </c>
      <c r="O1789" t="s">
        <v>20</v>
      </c>
    </row>
    <row r="1790" spans="14:15" x14ac:dyDescent="0.25">
      <c r="N1790">
        <v>95554</v>
      </c>
      <c r="O1790" t="s">
        <v>20</v>
      </c>
    </row>
    <row r="1791" spans="14:15" x14ac:dyDescent="0.25">
      <c r="N1791">
        <v>95555</v>
      </c>
      <c r="O1791" t="s">
        <v>20</v>
      </c>
    </row>
    <row r="1792" spans="14:15" x14ac:dyDescent="0.25">
      <c r="N1792">
        <v>95556</v>
      </c>
      <c r="O1792" t="s">
        <v>20</v>
      </c>
    </row>
    <row r="1793" spans="14:15" x14ac:dyDescent="0.25">
      <c r="N1793">
        <v>95558</v>
      </c>
      <c r="O1793" t="s">
        <v>20</v>
      </c>
    </row>
    <row r="1794" spans="14:15" x14ac:dyDescent="0.25">
      <c r="N1794">
        <v>95559</v>
      </c>
      <c r="O1794" t="s">
        <v>20</v>
      </c>
    </row>
    <row r="1795" spans="14:15" x14ac:dyDescent="0.25">
      <c r="N1795">
        <v>95560</v>
      </c>
      <c r="O1795" t="s">
        <v>20</v>
      </c>
    </row>
    <row r="1796" spans="14:15" x14ac:dyDescent="0.25">
      <c r="N1796">
        <v>95562</v>
      </c>
      <c r="O1796" t="s">
        <v>20</v>
      </c>
    </row>
    <row r="1797" spans="14:15" x14ac:dyDescent="0.25">
      <c r="N1797">
        <v>95563</v>
      </c>
      <c r="O1797" t="s">
        <v>20</v>
      </c>
    </row>
    <row r="1798" spans="14:15" x14ac:dyDescent="0.25">
      <c r="N1798">
        <v>95564</v>
      </c>
      <c r="O1798" t="s">
        <v>20</v>
      </c>
    </row>
    <row r="1799" spans="14:15" x14ac:dyDescent="0.25">
      <c r="N1799">
        <v>95565</v>
      </c>
      <c r="O1799" t="s">
        <v>20</v>
      </c>
    </row>
    <row r="1800" spans="14:15" x14ac:dyDescent="0.25">
      <c r="N1800">
        <v>95567</v>
      </c>
      <c r="O1800" t="s">
        <v>20</v>
      </c>
    </row>
    <row r="1801" spans="14:15" x14ac:dyDescent="0.25">
      <c r="N1801">
        <v>95568</v>
      </c>
      <c r="O1801" t="s">
        <v>20</v>
      </c>
    </row>
    <row r="1802" spans="14:15" x14ac:dyDescent="0.25">
      <c r="N1802">
        <v>95569</v>
      </c>
      <c r="O1802" t="s">
        <v>20</v>
      </c>
    </row>
    <row r="1803" spans="14:15" x14ac:dyDescent="0.25">
      <c r="N1803">
        <v>95570</v>
      </c>
      <c r="O1803" t="s">
        <v>20</v>
      </c>
    </row>
    <row r="1804" spans="14:15" x14ac:dyDescent="0.25">
      <c r="N1804">
        <v>95571</v>
      </c>
      <c r="O1804" t="s">
        <v>20</v>
      </c>
    </row>
    <row r="1805" spans="14:15" x14ac:dyDescent="0.25">
      <c r="N1805">
        <v>95573</v>
      </c>
      <c r="O1805" t="s">
        <v>20</v>
      </c>
    </row>
    <row r="1806" spans="14:15" x14ac:dyDescent="0.25">
      <c r="N1806">
        <v>95585</v>
      </c>
      <c r="O1806" t="s">
        <v>20</v>
      </c>
    </row>
    <row r="1807" spans="14:15" x14ac:dyDescent="0.25">
      <c r="N1807">
        <v>95587</v>
      </c>
      <c r="O1807" t="s">
        <v>20</v>
      </c>
    </row>
    <row r="1808" spans="14:15" x14ac:dyDescent="0.25">
      <c r="N1808">
        <v>95589</v>
      </c>
      <c r="O1808" t="s">
        <v>20</v>
      </c>
    </row>
    <row r="1809" spans="14:15" x14ac:dyDescent="0.25">
      <c r="N1809">
        <v>95595</v>
      </c>
      <c r="O1809" t="s">
        <v>20</v>
      </c>
    </row>
    <row r="1810" spans="14:15" x14ac:dyDescent="0.25">
      <c r="N1810">
        <v>95601</v>
      </c>
      <c r="O1810" t="s">
        <v>24</v>
      </c>
    </row>
    <row r="1811" spans="14:15" x14ac:dyDescent="0.25">
      <c r="N1811">
        <v>95602</v>
      </c>
      <c r="O1811" t="s">
        <v>22</v>
      </c>
    </row>
    <row r="1812" spans="14:15" x14ac:dyDescent="0.25">
      <c r="N1812">
        <v>95603</v>
      </c>
      <c r="O1812" t="s">
        <v>22</v>
      </c>
    </row>
    <row r="1813" spans="14:15" x14ac:dyDescent="0.25">
      <c r="N1813">
        <v>95604</v>
      </c>
      <c r="O1813" t="s">
        <v>21</v>
      </c>
    </row>
    <row r="1814" spans="14:15" x14ac:dyDescent="0.25">
      <c r="N1814">
        <v>95605</v>
      </c>
      <c r="O1814" t="s">
        <v>22</v>
      </c>
    </row>
    <row r="1815" spans="14:15" x14ac:dyDescent="0.25">
      <c r="N1815">
        <v>95606</v>
      </c>
      <c r="O1815" t="s">
        <v>22</v>
      </c>
    </row>
    <row r="1816" spans="14:15" x14ac:dyDescent="0.25">
      <c r="N1816">
        <v>95607</v>
      </c>
      <c r="O1816" t="s">
        <v>22</v>
      </c>
    </row>
    <row r="1817" spans="14:15" x14ac:dyDescent="0.25">
      <c r="N1817">
        <v>95608</v>
      </c>
      <c r="O1817" t="s">
        <v>22</v>
      </c>
    </row>
    <row r="1818" spans="14:15" x14ac:dyDescent="0.25">
      <c r="N1818">
        <v>95609</v>
      </c>
      <c r="O1818" t="s">
        <v>22</v>
      </c>
    </row>
    <row r="1819" spans="14:15" x14ac:dyDescent="0.25">
      <c r="N1819">
        <v>95610</v>
      </c>
      <c r="O1819" t="s">
        <v>22</v>
      </c>
    </row>
    <row r="1820" spans="14:15" x14ac:dyDescent="0.25">
      <c r="N1820">
        <v>95611</v>
      </c>
      <c r="O1820" t="s">
        <v>22</v>
      </c>
    </row>
    <row r="1821" spans="14:15" x14ac:dyDescent="0.25">
      <c r="N1821">
        <v>95612</v>
      </c>
      <c r="O1821" t="s">
        <v>22</v>
      </c>
    </row>
    <row r="1822" spans="14:15" x14ac:dyDescent="0.25">
      <c r="N1822">
        <v>95613</v>
      </c>
      <c r="O1822" t="s">
        <v>22</v>
      </c>
    </row>
    <row r="1823" spans="14:15" x14ac:dyDescent="0.25">
      <c r="N1823">
        <v>95614</v>
      </c>
      <c r="O1823" t="s">
        <v>22</v>
      </c>
    </row>
    <row r="1824" spans="14:15" x14ac:dyDescent="0.25">
      <c r="N1824">
        <v>95615</v>
      </c>
      <c r="O1824" t="s">
        <v>22</v>
      </c>
    </row>
    <row r="1825" spans="14:15" x14ac:dyDescent="0.25">
      <c r="N1825">
        <v>95616</v>
      </c>
      <c r="O1825" t="s">
        <v>22</v>
      </c>
    </row>
    <row r="1826" spans="14:15" x14ac:dyDescent="0.25">
      <c r="N1826">
        <v>95617</v>
      </c>
      <c r="O1826" t="s">
        <v>22</v>
      </c>
    </row>
    <row r="1827" spans="14:15" x14ac:dyDescent="0.25">
      <c r="N1827">
        <v>95618</v>
      </c>
      <c r="O1827" t="s">
        <v>22</v>
      </c>
    </row>
    <row r="1828" spans="14:15" x14ac:dyDescent="0.25">
      <c r="N1828">
        <v>95619</v>
      </c>
      <c r="O1828" t="s">
        <v>24</v>
      </c>
    </row>
    <row r="1829" spans="14:15" x14ac:dyDescent="0.25">
      <c r="N1829">
        <v>95620</v>
      </c>
      <c r="O1829" t="s">
        <v>22</v>
      </c>
    </row>
    <row r="1830" spans="14:15" x14ac:dyDescent="0.25">
      <c r="N1830">
        <v>95621</v>
      </c>
      <c r="O1830" t="s">
        <v>22</v>
      </c>
    </row>
    <row r="1831" spans="14:15" x14ac:dyDescent="0.25">
      <c r="N1831">
        <v>95623</v>
      </c>
      <c r="O1831" t="s">
        <v>24</v>
      </c>
    </row>
    <row r="1832" spans="14:15" x14ac:dyDescent="0.25">
      <c r="N1832">
        <v>95624</v>
      </c>
      <c r="O1832" t="s">
        <v>22</v>
      </c>
    </row>
    <row r="1833" spans="14:15" x14ac:dyDescent="0.25">
      <c r="N1833">
        <v>95625</v>
      </c>
      <c r="O1833" t="s">
        <v>22</v>
      </c>
    </row>
    <row r="1834" spans="14:15" x14ac:dyDescent="0.25">
      <c r="N1834">
        <v>95626</v>
      </c>
      <c r="O1834" t="s">
        <v>22</v>
      </c>
    </row>
    <row r="1835" spans="14:15" x14ac:dyDescent="0.25">
      <c r="N1835">
        <v>95627</v>
      </c>
      <c r="O1835" t="s">
        <v>22</v>
      </c>
    </row>
    <row r="1836" spans="14:15" x14ac:dyDescent="0.25">
      <c r="N1836">
        <v>95628</v>
      </c>
      <c r="O1836" t="s">
        <v>22</v>
      </c>
    </row>
    <row r="1837" spans="14:15" x14ac:dyDescent="0.25">
      <c r="N1837">
        <v>95629</v>
      </c>
      <c r="O1837" t="s">
        <v>24</v>
      </c>
    </row>
    <row r="1838" spans="14:15" x14ac:dyDescent="0.25">
      <c r="N1838">
        <v>95630</v>
      </c>
      <c r="O1838" t="s">
        <v>22</v>
      </c>
    </row>
    <row r="1839" spans="14:15" x14ac:dyDescent="0.25">
      <c r="N1839">
        <v>95631</v>
      </c>
      <c r="O1839" t="s">
        <v>22</v>
      </c>
    </row>
    <row r="1840" spans="14:15" x14ac:dyDescent="0.25">
      <c r="N1840">
        <v>95632</v>
      </c>
      <c r="O1840" t="s">
        <v>24</v>
      </c>
    </row>
    <row r="1841" spans="14:15" x14ac:dyDescent="0.25">
      <c r="N1841">
        <v>95633</v>
      </c>
      <c r="O1841" t="s">
        <v>22</v>
      </c>
    </row>
    <row r="1842" spans="14:15" x14ac:dyDescent="0.25">
      <c r="N1842">
        <v>95634</v>
      </c>
      <c r="O1842" t="s">
        <v>22</v>
      </c>
    </row>
    <row r="1843" spans="14:15" x14ac:dyDescent="0.25">
      <c r="N1843">
        <v>95635</v>
      </c>
      <c r="O1843" t="s">
        <v>22</v>
      </c>
    </row>
    <row r="1844" spans="14:15" x14ac:dyDescent="0.25">
      <c r="N1844">
        <v>95636</v>
      </c>
      <c r="O1844" t="s">
        <v>24</v>
      </c>
    </row>
    <row r="1845" spans="14:15" x14ac:dyDescent="0.25">
      <c r="N1845">
        <v>95637</v>
      </c>
      <c r="O1845" t="s">
        <v>22</v>
      </c>
    </row>
    <row r="1846" spans="14:15" x14ac:dyDescent="0.25">
      <c r="N1846">
        <v>95638</v>
      </c>
      <c r="O1846" t="s">
        <v>24</v>
      </c>
    </row>
    <row r="1847" spans="14:15" x14ac:dyDescent="0.25">
      <c r="N1847">
        <v>95639</v>
      </c>
      <c r="O1847" t="s">
        <v>22</v>
      </c>
    </row>
    <row r="1848" spans="14:15" x14ac:dyDescent="0.25">
      <c r="N1848">
        <v>95640</v>
      </c>
      <c r="O1848" t="s">
        <v>24</v>
      </c>
    </row>
    <row r="1849" spans="14:15" x14ac:dyDescent="0.25">
      <c r="N1849">
        <v>95641</v>
      </c>
      <c r="O1849" t="s">
        <v>22</v>
      </c>
    </row>
    <row r="1850" spans="14:15" x14ac:dyDescent="0.25">
      <c r="N1850">
        <v>95642</v>
      </c>
      <c r="O1850" t="s">
        <v>24</v>
      </c>
    </row>
    <row r="1851" spans="14:15" x14ac:dyDescent="0.25">
      <c r="N1851">
        <v>95645</v>
      </c>
      <c r="O1851" t="s">
        <v>22</v>
      </c>
    </row>
    <row r="1852" spans="14:15" x14ac:dyDescent="0.25">
      <c r="N1852">
        <v>95646</v>
      </c>
      <c r="O1852" t="s">
        <v>22</v>
      </c>
    </row>
    <row r="1853" spans="14:15" x14ac:dyDescent="0.25">
      <c r="N1853">
        <v>95648</v>
      </c>
      <c r="O1853" t="s">
        <v>22</v>
      </c>
    </row>
    <row r="1854" spans="14:15" x14ac:dyDescent="0.25">
      <c r="N1854">
        <v>95650</v>
      </c>
      <c r="O1854" t="s">
        <v>22</v>
      </c>
    </row>
    <row r="1855" spans="14:15" x14ac:dyDescent="0.25">
      <c r="N1855">
        <v>95651</v>
      </c>
      <c r="O1855" t="s">
        <v>22</v>
      </c>
    </row>
    <row r="1856" spans="14:15" x14ac:dyDescent="0.25">
      <c r="N1856">
        <v>95652</v>
      </c>
      <c r="O1856" t="s">
        <v>22</v>
      </c>
    </row>
    <row r="1857" spans="14:15" x14ac:dyDescent="0.25">
      <c r="N1857">
        <v>95653</v>
      </c>
      <c r="O1857" t="s">
        <v>22</v>
      </c>
    </row>
    <row r="1858" spans="14:15" x14ac:dyDescent="0.25">
      <c r="N1858">
        <v>95654</v>
      </c>
      <c r="O1858" t="s">
        <v>20</v>
      </c>
    </row>
    <row r="1859" spans="14:15" x14ac:dyDescent="0.25">
      <c r="N1859">
        <v>95655</v>
      </c>
      <c r="O1859" t="s">
        <v>22</v>
      </c>
    </row>
    <row r="1860" spans="14:15" x14ac:dyDescent="0.25">
      <c r="N1860">
        <v>95656</v>
      </c>
      <c r="O1860" t="s">
        <v>20</v>
      </c>
    </row>
    <row r="1861" spans="14:15" x14ac:dyDescent="0.25">
      <c r="N1861">
        <v>95658</v>
      </c>
      <c r="O1861" t="s">
        <v>22</v>
      </c>
    </row>
    <row r="1862" spans="14:15" x14ac:dyDescent="0.25">
      <c r="N1862">
        <v>95659</v>
      </c>
      <c r="O1862" t="s">
        <v>22</v>
      </c>
    </row>
    <row r="1863" spans="14:15" x14ac:dyDescent="0.25">
      <c r="N1863">
        <v>95660</v>
      </c>
      <c r="O1863" t="s">
        <v>22</v>
      </c>
    </row>
    <row r="1864" spans="14:15" x14ac:dyDescent="0.25">
      <c r="N1864">
        <v>95661</v>
      </c>
      <c r="O1864" t="s">
        <v>22</v>
      </c>
    </row>
    <row r="1865" spans="14:15" x14ac:dyDescent="0.25">
      <c r="N1865">
        <v>95662</v>
      </c>
      <c r="O1865" t="s">
        <v>22</v>
      </c>
    </row>
    <row r="1866" spans="14:15" x14ac:dyDescent="0.25">
      <c r="N1866">
        <v>95663</v>
      </c>
      <c r="O1866" t="s">
        <v>22</v>
      </c>
    </row>
    <row r="1867" spans="14:15" x14ac:dyDescent="0.25">
      <c r="N1867">
        <v>95664</v>
      </c>
      <c r="O1867" t="s">
        <v>22</v>
      </c>
    </row>
    <row r="1868" spans="14:15" x14ac:dyDescent="0.25">
      <c r="N1868">
        <v>95665</v>
      </c>
      <c r="O1868" t="s">
        <v>24</v>
      </c>
    </row>
    <row r="1869" spans="14:15" x14ac:dyDescent="0.25">
      <c r="N1869">
        <v>95666</v>
      </c>
      <c r="O1869" t="s">
        <v>24</v>
      </c>
    </row>
    <row r="1870" spans="14:15" x14ac:dyDescent="0.25">
      <c r="N1870">
        <v>95667</v>
      </c>
      <c r="O1870" t="s">
        <v>22</v>
      </c>
    </row>
    <row r="1871" spans="14:15" x14ac:dyDescent="0.25">
      <c r="N1871">
        <v>95668</v>
      </c>
      <c r="O1871" t="s">
        <v>22</v>
      </c>
    </row>
    <row r="1872" spans="14:15" x14ac:dyDescent="0.25">
      <c r="N1872">
        <v>95669</v>
      </c>
      <c r="O1872" t="s">
        <v>24</v>
      </c>
    </row>
    <row r="1873" spans="14:15" x14ac:dyDescent="0.25">
      <c r="N1873">
        <v>95670</v>
      </c>
      <c r="O1873" t="s">
        <v>22</v>
      </c>
    </row>
    <row r="1874" spans="14:15" x14ac:dyDescent="0.25">
      <c r="N1874">
        <v>95671</v>
      </c>
      <c r="O1874" t="s">
        <v>22</v>
      </c>
    </row>
    <row r="1875" spans="14:15" x14ac:dyDescent="0.25">
      <c r="N1875">
        <v>95672</v>
      </c>
      <c r="O1875" t="s">
        <v>22</v>
      </c>
    </row>
    <row r="1876" spans="14:15" x14ac:dyDescent="0.25">
      <c r="N1876">
        <v>95673</v>
      </c>
      <c r="O1876" t="s">
        <v>22</v>
      </c>
    </row>
    <row r="1877" spans="14:15" x14ac:dyDescent="0.25">
      <c r="N1877">
        <v>95674</v>
      </c>
      <c r="O1877" t="s">
        <v>22</v>
      </c>
    </row>
    <row r="1878" spans="14:15" x14ac:dyDescent="0.25">
      <c r="N1878">
        <v>95675</v>
      </c>
      <c r="O1878" t="s">
        <v>24</v>
      </c>
    </row>
    <row r="1879" spans="14:15" x14ac:dyDescent="0.25">
      <c r="N1879">
        <v>95676</v>
      </c>
      <c r="O1879" t="s">
        <v>20</v>
      </c>
    </row>
    <row r="1880" spans="14:15" x14ac:dyDescent="0.25">
      <c r="N1880">
        <v>95677</v>
      </c>
      <c r="O1880" t="s">
        <v>22</v>
      </c>
    </row>
    <row r="1881" spans="14:15" x14ac:dyDescent="0.25">
      <c r="N1881">
        <v>95678</v>
      </c>
      <c r="O1881" t="s">
        <v>22</v>
      </c>
    </row>
    <row r="1882" spans="14:15" x14ac:dyDescent="0.25">
      <c r="N1882">
        <v>95679</v>
      </c>
      <c r="O1882" t="s">
        <v>22</v>
      </c>
    </row>
    <row r="1883" spans="14:15" x14ac:dyDescent="0.25">
      <c r="N1883">
        <v>95680</v>
      </c>
      <c r="O1883" t="s">
        <v>22</v>
      </c>
    </row>
    <row r="1884" spans="14:15" x14ac:dyDescent="0.25">
      <c r="N1884">
        <v>95681</v>
      </c>
      <c r="O1884" t="s">
        <v>22</v>
      </c>
    </row>
    <row r="1885" spans="14:15" x14ac:dyDescent="0.25">
      <c r="N1885">
        <v>95682</v>
      </c>
      <c r="O1885" t="s">
        <v>24</v>
      </c>
    </row>
    <row r="1886" spans="14:15" x14ac:dyDescent="0.25">
      <c r="N1886">
        <v>95683</v>
      </c>
      <c r="O1886" t="s">
        <v>24</v>
      </c>
    </row>
    <row r="1887" spans="14:15" x14ac:dyDescent="0.25">
      <c r="N1887">
        <v>95684</v>
      </c>
      <c r="O1887" t="s">
        <v>24</v>
      </c>
    </row>
    <row r="1888" spans="14:15" x14ac:dyDescent="0.25">
      <c r="N1888">
        <v>95685</v>
      </c>
      <c r="O1888" t="s">
        <v>24</v>
      </c>
    </row>
    <row r="1889" spans="14:15" x14ac:dyDescent="0.25">
      <c r="N1889">
        <v>95686</v>
      </c>
      <c r="O1889" t="s">
        <v>24</v>
      </c>
    </row>
    <row r="1890" spans="14:15" x14ac:dyDescent="0.25">
      <c r="N1890">
        <v>95687</v>
      </c>
      <c r="O1890" t="s">
        <v>22</v>
      </c>
    </row>
    <row r="1891" spans="14:15" x14ac:dyDescent="0.25">
      <c r="N1891">
        <v>95688</v>
      </c>
      <c r="O1891" t="s">
        <v>22</v>
      </c>
    </row>
    <row r="1892" spans="14:15" x14ac:dyDescent="0.25">
      <c r="N1892">
        <v>95689</v>
      </c>
      <c r="O1892" t="s">
        <v>24</v>
      </c>
    </row>
    <row r="1893" spans="14:15" x14ac:dyDescent="0.25">
      <c r="N1893">
        <v>95690</v>
      </c>
      <c r="O1893" t="s">
        <v>22</v>
      </c>
    </row>
    <row r="1894" spans="14:15" x14ac:dyDescent="0.25">
      <c r="N1894">
        <v>95691</v>
      </c>
      <c r="O1894" t="s">
        <v>22</v>
      </c>
    </row>
    <row r="1895" spans="14:15" x14ac:dyDescent="0.25">
      <c r="N1895">
        <v>95692</v>
      </c>
      <c r="O1895" t="s">
        <v>22</v>
      </c>
    </row>
    <row r="1896" spans="14:15" x14ac:dyDescent="0.25">
      <c r="N1896">
        <v>95693</v>
      </c>
      <c r="O1896" t="s">
        <v>24</v>
      </c>
    </row>
    <row r="1897" spans="14:15" x14ac:dyDescent="0.25">
      <c r="N1897">
        <v>95694</v>
      </c>
      <c r="O1897" t="s">
        <v>22</v>
      </c>
    </row>
    <row r="1898" spans="14:15" x14ac:dyDescent="0.25">
      <c r="N1898">
        <v>95695</v>
      </c>
      <c r="O1898" t="s">
        <v>22</v>
      </c>
    </row>
    <row r="1899" spans="14:15" x14ac:dyDescent="0.25">
      <c r="N1899">
        <v>95696</v>
      </c>
      <c r="O1899" t="s">
        <v>22</v>
      </c>
    </row>
    <row r="1900" spans="14:15" x14ac:dyDescent="0.25">
      <c r="N1900">
        <v>95697</v>
      </c>
      <c r="O1900" t="s">
        <v>22</v>
      </c>
    </row>
    <row r="1901" spans="14:15" x14ac:dyDescent="0.25">
      <c r="N1901">
        <v>95698</v>
      </c>
      <c r="O1901" t="s">
        <v>22</v>
      </c>
    </row>
    <row r="1902" spans="14:15" x14ac:dyDescent="0.25">
      <c r="N1902">
        <v>95699</v>
      </c>
      <c r="O1902" t="s">
        <v>24</v>
      </c>
    </row>
    <row r="1903" spans="14:15" x14ac:dyDescent="0.25">
      <c r="N1903">
        <v>95701</v>
      </c>
      <c r="O1903" t="s">
        <v>22</v>
      </c>
    </row>
    <row r="1904" spans="14:15" x14ac:dyDescent="0.25">
      <c r="N1904">
        <v>95703</v>
      </c>
      <c r="O1904" t="s">
        <v>22</v>
      </c>
    </row>
    <row r="1905" spans="14:15" x14ac:dyDescent="0.25">
      <c r="N1905">
        <v>95709</v>
      </c>
      <c r="O1905" t="s">
        <v>22</v>
      </c>
    </row>
    <row r="1906" spans="14:15" x14ac:dyDescent="0.25">
      <c r="N1906">
        <v>95712</v>
      </c>
      <c r="O1906" t="s">
        <v>22</v>
      </c>
    </row>
    <row r="1907" spans="14:15" x14ac:dyDescent="0.25">
      <c r="N1907">
        <v>95713</v>
      </c>
      <c r="O1907" t="s">
        <v>22</v>
      </c>
    </row>
    <row r="1908" spans="14:15" x14ac:dyDescent="0.25">
      <c r="N1908">
        <v>95714</v>
      </c>
      <c r="O1908" t="s">
        <v>22</v>
      </c>
    </row>
    <row r="1909" spans="14:15" x14ac:dyDescent="0.25">
      <c r="N1909">
        <v>95715</v>
      </c>
      <c r="O1909" t="s">
        <v>22</v>
      </c>
    </row>
    <row r="1910" spans="14:15" x14ac:dyDescent="0.25">
      <c r="N1910">
        <v>95717</v>
      </c>
      <c r="O1910" t="s">
        <v>22</v>
      </c>
    </row>
    <row r="1911" spans="14:15" x14ac:dyDescent="0.25">
      <c r="N1911">
        <v>95720</v>
      </c>
      <c r="O1911" t="s">
        <v>22</v>
      </c>
    </row>
    <row r="1912" spans="14:15" x14ac:dyDescent="0.25">
      <c r="N1912">
        <v>95721</v>
      </c>
      <c r="O1912" t="s">
        <v>21</v>
      </c>
    </row>
    <row r="1913" spans="14:15" x14ac:dyDescent="0.25">
      <c r="N1913">
        <v>95722</v>
      </c>
      <c r="O1913" t="s">
        <v>22</v>
      </c>
    </row>
    <row r="1914" spans="14:15" x14ac:dyDescent="0.25">
      <c r="N1914">
        <v>95724</v>
      </c>
      <c r="O1914" t="s">
        <v>22</v>
      </c>
    </row>
    <row r="1915" spans="14:15" x14ac:dyDescent="0.25">
      <c r="N1915">
        <v>95726</v>
      </c>
      <c r="O1915" t="s">
        <v>22</v>
      </c>
    </row>
    <row r="1916" spans="14:15" x14ac:dyDescent="0.25">
      <c r="N1916">
        <v>95728</v>
      </c>
      <c r="O1916" t="s">
        <v>22</v>
      </c>
    </row>
    <row r="1917" spans="14:15" x14ac:dyDescent="0.25">
      <c r="N1917">
        <v>95735</v>
      </c>
      <c r="O1917" t="s">
        <v>22</v>
      </c>
    </row>
    <row r="1918" spans="14:15" x14ac:dyDescent="0.25">
      <c r="N1918">
        <v>95736</v>
      </c>
      <c r="O1918" t="s">
        <v>22</v>
      </c>
    </row>
    <row r="1919" spans="14:15" x14ac:dyDescent="0.25">
      <c r="N1919">
        <v>95741</v>
      </c>
      <c r="O1919" t="s">
        <v>22</v>
      </c>
    </row>
    <row r="1920" spans="14:15" x14ac:dyDescent="0.25">
      <c r="N1920">
        <v>95742</v>
      </c>
      <c r="O1920" t="s">
        <v>22</v>
      </c>
    </row>
    <row r="1921" spans="14:15" x14ac:dyDescent="0.25">
      <c r="N1921">
        <v>95746</v>
      </c>
      <c r="O1921" t="s">
        <v>22</v>
      </c>
    </row>
    <row r="1922" spans="14:15" x14ac:dyDescent="0.25">
      <c r="N1922">
        <v>95747</v>
      </c>
      <c r="O1922" t="s">
        <v>22</v>
      </c>
    </row>
    <row r="1923" spans="14:15" x14ac:dyDescent="0.25">
      <c r="N1923">
        <v>95757</v>
      </c>
      <c r="O1923" t="s">
        <v>22</v>
      </c>
    </row>
    <row r="1924" spans="14:15" x14ac:dyDescent="0.25">
      <c r="N1924">
        <v>95758</v>
      </c>
      <c r="O1924" t="s">
        <v>22</v>
      </c>
    </row>
    <row r="1925" spans="14:15" x14ac:dyDescent="0.25">
      <c r="N1925">
        <v>95759</v>
      </c>
      <c r="O1925" t="s">
        <v>22</v>
      </c>
    </row>
    <row r="1926" spans="14:15" x14ac:dyDescent="0.25">
      <c r="N1926">
        <v>95762</v>
      </c>
      <c r="O1926" t="s">
        <v>24</v>
      </c>
    </row>
    <row r="1927" spans="14:15" x14ac:dyDescent="0.25">
      <c r="N1927">
        <v>95763</v>
      </c>
      <c r="O1927" t="s">
        <v>22</v>
      </c>
    </row>
    <row r="1928" spans="14:15" x14ac:dyDescent="0.25">
      <c r="N1928">
        <v>95765</v>
      </c>
      <c r="O1928" t="s">
        <v>22</v>
      </c>
    </row>
    <row r="1929" spans="14:15" x14ac:dyDescent="0.25">
      <c r="N1929">
        <v>95776</v>
      </c>
      <c r="O1929" t="s">
        <v>22</v>
      </c>
    </row>
    <row r="1930" spans="14:15" x14ac:dyDescent="0.25">
      <c r="N1930">
        <v>95798</v>
      </c>
      <c r="O1930" t="s">
        <v>22</v>
      </c>
    </row>
    <row r="1931" spans="14:15" x14ac:dyDescent="0.25">
      <c r="N1931">
        <v>95799</v>
      </c>
      <c r="O1931" t="s">
        <v>22</v>
      </c>
    </row>
    <row r="1932" spans="14:15" x14ac:dyDescent="0.25">
      <c r="N1932">
        <v>95811</v>
      </c>
      <c r="O1932" t="s">
        <v>22</v>
      </c>
    </row>
    <row r="1933" spans="14:15" x14ac:dyDescent="0.25">
      <c r="N1933">
        <v>95812</v>
      </c>
      <c r="O1933" t="s">
        <v>22</v>
      </c>
    </row>
    <row r="1934" spans="14:15" x14ac:dyDescent="0.25">
      <c r="N1934">
        <v>95813</v>
      </c>
      <c r="O1934" t="s">
        <v>22</v>
      </c>
    </row>
    <row r="1935" spans="14:15" x14ac:dyDescent="0.25">
      <c r="N1935">
        <v>95814</v>
      </c>
      <c r="O1935" t="s">
        <v>22</v>
      </c>
    </row>
    <row r="1936" spans="14:15" x14ac:dyDescent="0.25">
      <c r="N1936">
        <v>95815</v>
      </c>
      <c r="O1936" t="s">
        <v>22</v>
      </c>
    </row>
    <row r="1937" spans="14:15" x14ac:dyDescent="0.25">
      <c r="N1937">
        <v>95816</v>
      </c>
      <c r="O1937" t="s">
        <v>22</v>
      </c>
    </row>
    <row r="1938" spans="14:15" x14ac:dyDescent="0.25">
      <c r="N1938">
        <v>95817</v>
      </c>
      <c r="O1938" t="s">
        <v>22</v>
      </c>
    </row>
    <row r="1939" spans="14:15" x14ac:dyDescent="0.25">
      <c r="N1939">
        <v>95818</v>
      </c>
      <c r="O1939" t="s">
        <v>22</v>
      </c>
    </row>
    <row r="1940" spans="14:15" x14ac:dyDescent="0.25">
      <c r="N1940">
        <v>95819</v>
      </c>
      <c r="O1940" t="s">
        <v>22</v>
      </c>
    </row>
    <row r="1941" spans="14:15" x14ac:dyDescent="0.25">
      <c r="N1941">
        <v>95820</v>
      </c>
      <c r="O1941" t="s">
        <v>22</v>
      </c>
    </row>
    <row r="1942" spans="14:15" x14ac:dyDescent="0.25">
      <c r="N1942">
        <v>95821</v>
      </c>
      <c r="O1942" t="s">
        <v>22</v>
      </c>
    </row>
    <row r="1943" spans="14:15" x14ac:dyDescent="0.25">
      <c r="N1943">
        <v>95822</v>
      </c>
      <c r="O1943" t="s">
        <v>22</v>
      </c>
    </row>
    <row r="1944" spans="14:15" x14ac:dyDescent="0.25">
      <c r="N1944">
        <v>95823</v>
      </c>
      <c r="O1944" t="s">
        <v>22</v>
      </c>
    </row>
    <row r="1945" spans="14:15" x14ac:dyDescent="0.25">
      <c r="N1945">
        <v>95824</v>
      </c>
      <c r="O1945" t="s">
        <v>22</v>
      </c>
    </row>
    <row r="1946" spans="14:15" x14ac:dyDescent="0.25">
      <c r="N1946">
        <v>95825</v>
      </c>
      <c r="O1946" t="s">
        <v>22</v>
      </c>
    </row>
    <row r="1947" spans="14:15" x14ac:dyDescent="0.25">
      <c r="N1947">
        <v>95826</v>
      </c>
      <c r="O1947" t="s">
        <v>22</v>
      </c>
    </row>
    <row r="1948" spans="14:15" x14ac:dyDescent="0.25">
      <c r="N1948">
        <v>95827</v>
      </c>
      <c r="O1948" t="s">
        <v>22</v>
      </c>
    </row>
    <row r="1949" spans="14:15" x14ac:dyDescent="0.25">
      <c r="N1949">
        <v>95828</v>
      </c>
      <c r="O1949" t="s">
        <v>22</v>
      </c>
    </row>
    <row r="1950" spans="14:15" x14ac:dyDescent="0.25">
      <c r="N1950">
        <v>95829</v>
      </c>
      <c r="O1950" t="s">
        <v>22</v>
      </c>
    </row>
    <row r="1951" spans="14:15" x14ac:dyDescent="0.25">
      <c r="N1951">
        <v>95830</v>
      </c>
      <c r="O1951" t="s">
        <v>22</v>
      </c>
    </row>
    <row r="1952" spans="14:15" x14ac:dyDescent="0.25">
      <c r="N1952">
        <v>95831</v>
      </c>
      <c r="O1952" t="s">
        <v>22</v>
      </c>
    </row>
    <row r="1953" spans="14:15" x14ac:dyDescent="0.25">
      <c r="N1953">
        <v>95832</v>
      </c>
      <c r="O1953" t="s">
        <v>22</v>
      </c>
    </row>
    <row r="1954" spans="14:15" x14ac:dyDescent="0.25">
      <c r="N1954">
        <v>95833</v>
      </c>
      <c r="O1954" t="s">
        <v>22</v>
      </c>
    </row>
    <row r="1955" spans="14:15" x14ac:dyDescent="0.25">
      <c r="N1955">
        <v>95834</v>
      </c>
      <c r="O1955" t="s">
        <v>22</v>
      </c>
    </row>
    <row r="1956" spans="14:15" x14ac:dyDescent="0.25">
      <c r="N1956">
        <v>95835</v>
      </c>
      <c r="O1956" t="s">
        <v>22</v>
      </c>
    </row>
    <row r="1957" spans="14:15" x14ac:dyDescent="0.25">
      <c r="N1957">
        <v>95836</v>
      </c>
      <c r="O1957" t="s">
        <v>20</v>
      </c>
    </row>
    <row r="1958" spans="14:15" x14ac:dyDescent="0.25">
      <c r="N1958">
        <v>95837</v>
      </c>
      <c r="O1958" t="s">
        <v>22</v>
      </c>
    </row>
    <row r="1959" spans="14:15" x14ac:dyDescent="0.25">
      <c r="N1959">
        <v>95838</v>
      </c>
      <c r="O1959" t="s">
        <v>22</v>
      </c>
    </row>
    <row r="1960" spans="14:15" x14ac:dyDescent="0.25">
      <c r="N1960">
        <v>95840</v>
      </c>
      <c r="O1960" t="s">
        <v>22</v>
      </c>
    </row>
    <row r="1961" spans="14:15" x14ac:dyDescent="0.25">
      <c r="N1961">
        <v>95841</v>
      </c>
      <c r="O1961" t="s">
        <v>22</v>
      </c>
    </row>
    <row r="1962" spans="14:15" x14ac:dyDescent="0.25">
      <c r="N1962">
        <v>95842</v>
      </c>
      <c r="O1962" t="s">
        <v>22</v>
      </c>
    </row>
    <row r="1963" spans="14:15" x14ac:dyDescent="0.25">
      <c r="N1963">
        <v>95843</v>
      </c>
      <c r="O1963" t="s">
        <v>22</v>
      </c>
    </row>
    <row r="1964" spans="14:15" x14ac:dyDescent="0.25">
      <c r="N1964">
        <v>95851</v>
      </c>
      <c r="O1964" t="s">
        <v>22</v>
      </c>
    </row>
    <row r="1965" spans="14:15" x14ac:dyDescent="0.25">
      <c r="N1965">
        <v>95852</v>
      </c>
      <c r="O1965" t="s">
        <v>22</v>
      </c>
    </row>
    <row r="1966" spans="14:15" x14ac:dyDescent="0.25">
      <c r="N1966">
        <v>95853</v>
      </c>
      <c r="O1966" t="s">
        <v>22</v>
      </c>
    </row>
    <row r="1967" spans="14:15" x14ac:dyDescent="0.25">
      <c r="N1967">
        <v>95860</v>
      </c>
      <c r="O1967" t="s">
        <v>22</v>
      </c>
    </row>
    <row r="1968" spans="14:15" x14ac:dyDescent="0.25">
      <c r="N1968">
        <v>95864</v>
      </c>
      <c r="O1968" t="s">
        <v>22</v>
      </c>
    </row>
    <row r="1969" spans="14:15" x14ac:dyDescent="0.25">
      <c r="N1969">
        <v>95865</v>
      </c>
      <c r="O1969" t="s">
        <v>22</v>
      </c>
    </row>
    <row r="1970" spans="14:15" x14ac:dyDescent="0.25">
      <c r="N1970">
        <v>95866</v>
      </c>
      <c r="O1970" t="s">
        <v>22</v>
      </c>
    </row>
    <row r="1971" spans="14:15" x14ac:dyDescent="0.25">
      <c r="N1971">
        <v>95867</v>
      </c>
      <c r="O1971" t="s">
        <v>22</v>
      </c>
    </row>
    <row r="1972" spans="14:15" x14ac:dyDescent="0.25">
      <c r="N1972">
        <v>95887</v>
      </c>
      <c r="O1972" t="s">
        <v>22</v>
      </c>
    </row>
    <row r="1973" spans="14:15" x14ac:dyDescent="0.25">
      <c r="N1973">
        <v>95894</v>
      </c>
      <c r="O1973" t="s">
        <v>22</v>
      </c>
    </row>
    <row r="1974" spans="14:15" x14ac:dyDescent="0.25">
      <c r="N1974">
        <v>95899</v>
      </c>
      <c r="O1974" t="s">
        <v>22</v>
      </c>
    </row>
    <row r="1975" spans="14:15" x14ac:dyDescent="0.25">
      <c r="N1975">
        <v>95901</v>
      </c>
      <c r="O1975" t="s">
        <v>22</v>
      </c>
    </row>
    <row r="1976" spans="14:15" x14ac:dyDescent="0.25">
      <c r="N1976">
        <v>95903</v>
      </c>
      <c r="O1976" t="s">
        <v>22</v>
      </c>
    </row>
    <row r="1977" spans="14:15" x14ac:dyDescent="0.25">
      <c r="N1977">
        <v>95910</v>
      </c>
      <c r="O1977" t="s">
        <v>22</v>
      </c>
    </row>
    <row r="1978" spans="14:15" x14ac:dyDescent="0.25">
      <c r="N1978">
        <v>95912</v>
      </c>
      <c r="O1978" t="s">
        <v>22</v>
      </c>
    </row>
    <row r="1979" spans="14:15" x14ac:dyDescent="0.25">
      <c r="N1979">
        <v>95913</v>
      </c>
      <c r="O1979" t="s">
        <v>20</v>
      </c>
    </row>
    <row r="1980" spans="14:15" x14ac:dyDescent="0.25">
      <c r="N1980">
        <v>95914</v>
      </c>
      <c r="O1980" t="s">
        <v>22</v>
      </c>
    </row>
    <row r="1981" spans="14:15" x14ac:dyDescent="0.25">
      <c r="N1981">
        <v>95915</v>
      </c>
      <c r="O1981" t="s">
        <v>22</v>
      </c>
    </row>
    <row r="1982" spans="14:15" x14ac:dyDescent="0.25">
      <c r="N1982">
        <v>95916</v>
      </c>
      <c r="O1982" t="s">
        <v>22</v>
      </c>
    </row>
    <row r="1983" spans="14:15" x14ac:dyDescent="0.25">
      <c r="N1983">
        <v>95917</v>
      </c>
      <c r="O1983" t="s">
        <v>22</v>
      </c>
    </row>
    <row r="1984" spans="14:15" x14ac:dyDescent="0.25">
      <c r="N1984">
        <v>95918</v>
      </c>
      <c r="O1984" t="s">
        <v>22</v>
      </c>
    </row>
    <row r="1985" spans="14:15" x14ac:dyDescent="0.25">
      <c r="N1985">
        <v>95919</v>
      </c>
      <c r="O1985" t="s">
        <v>22</v>
      </c>
    </row>
    <row r="1986" spans="14:15" x14ac:dyDescent="0.25">
      <c r="N1986">
        <v>95920</v>
      </c>
      <c r="O1986" t="s">
        <v>22</v>
      </c>
    </row>
    <row r="1987" spans="14:15" x14ac:dyDescent="0.25">
      <c r="N1987">
        <v>95922</v>
      </c>
      <c r="O1987" t="s">
        <v>22</v>
      </c>
    </row>
    <row r="1988" spans="14:15" x14ac:dyDescent="0.25">
      <c r="N1988">
        <v>95923</v>
      </c>
      <c r="O1988" t="s">
        <v>22</v>
      </c>
    </row>
    <row r="1989" spans="14:15" x14ac:dyDescent="0.25">
      <c r="N1989">
        <v>95924</v>
      </c>
      <c r="O1989" t="s">
        <v>22</v>
      </c>
    </row>
    <row r="1990" spans="14:15" x14ac:dyDescent="0.25">
      <c r="N1990">
        <v>95925</v>
      </c>
      <c r="O1990" t="s">
        <v>22</v>
      </c>
    </row>
    <row r="1991" spans="14:15" x14ac:dyDescent="0.25">
      <c r="N1991">
        <v>95926</v>
      </c>
      <c r="O1991" t="s">
        <v>22</v>
      </c>
    </row>
    <row r="1992" spans="14:15" x14ac:dyDescent="0.25">
      <c r="N1992">
        <v>95927</v>
      </c>
      <c r="O1992" t="s">
        <v>22</v>
      </c>
    </row>
    <row r="1993" spans="14:15" x14ac:dyDescent="0.25">
      <c r="N1993">
        <v>95928</v>
      </c>
      <c r="O1993" t="s">
        <v>22</v>
      </c>
    </row>
    <row r="1994" spans="14:15" x14ac:dyDescent="0.25">
      <c r="N1994">
        <v>95929</v>
      </c>
      <c r="O1994" t="s">
        <v>22</v>
      </c>
    </row>
    <row r="1995" spans="14:15" x14ac:dyDescent="0.25">
      <c r="N1995">
        <v>95930</v>
      </c>
      <c r="O1995" t="s">
        <v>22</v>
      </c>
    </row>
    <row r="1996" spans="14:15" x14ac:dyDescent="0.25">
      <c r="N1996">
        <v>95932</v>
      </c>
      <c r="O1996" t="s">
        <v>22</v>
      </c>
    </row>
    <row r="1997" spans="14:15" x14ac:dyDescent="0.25">
      <c r="N1997">
        <v>95934</v>
      </c>
      <c r="O1997" t="s">
        <v>22</v>
      </c>
    </row>
    <row r="1998" spans="14:15" x14ac:dyDescent="0.25">
      <c r="N1998">
        <v>95935</v>
      </c>
      <c r="O1998" t="s">
        <v>22</v>
      </c>
    </row>
    <row r="1999" spans="14:15" x14ac:dyDescent="0.25">
      <c r="N1999">
        <v>95936</v>
      </c>
      <c r="O1999" t="s">
        <v>22</v>
      </c>
    </row>
    <row r="2000" spans="14:15" x14ac:dyDescent="0.25">
      <c r="N2000">
        <v>95937</v>
      </c>
      <c r="O2000" t="s">
        <v>22</v>
      </c>
    </row>
    <row r="2001" spans="14:15" x14ac:dyDescent="0.25">
      <c r="N2001">
        <v>95938</v>
      </c>
      <c r="O2001" t="s">
        <v>22</v>
      </c>
    </row>
    <row r="2002" spans="14:15" x14ac:dyDescent="0.25">
      <c r="N2002">
        <v>95939</v>
      </c>
      <c r="O2002" t="s">
        <v>22</v>
      </c>
    </row>
    <row r="2003" spans="14:15" x14ac:dyDescent="0.25">
      <c r="N2003">
        <v>95940</v>
      </c>
      <c r="O2003" t="s">
        <v>22</v>
      </c>
    </row>
    <row r="2004" spans="14:15" x14ac:dyDescent="0.25">
      <c r="N2004">
        <v>95941</v>
      </c>
      <c r="O2004" t="s">
        <v>22</v>
      </c>
    </row>
    <row r="2005" spans="14:15" x14ac:dyDescent="0.25">
      <c r="N2005">
        <v>95942</v>
      </c>
      <c r="O2005" t="s">
        <v>22</v>
      </c>
    </row>
    <row r="2006" spans="14:15" x14ac:dyDescent="0.25">
      <c r="N2006">
        <v>95943</v>
      </c>
      <c r="O2006" t="s">
        <v>22</v>
      </c>
    </row>
    <row r="2007" spans="14:15" x14ac:dyDescent="0.25">
      <c r="N2007">
        <v>95944</v>
      </c>
      <c r="O2007" t="s">
        <v>22</v>
      </c>
    </row>
    <row r="2008" spans="14:15" x14ac:dyDescent="0.25">
      <c r="N2008">
        <v>95945</v>
      </c>
      <c r="O2008" t="s">
        <v>22</v>
      </c>
    </row>
    <row r="2009" spans="14:15" x14ac:dyDescent="0.25">
      <c r="N2009">
        <v>95946</v>
      </c>
      <c r="O2009" t="s">
        <v>22</v>
      </c>
    </row>
    <row r="2010" spans="14:15" x14ac:dyDescent="0.25">
      <c r="N2010">
        <v>95947</v>
      </c>
      <c r="O2010" t="s">
        <v>22</v>
      </c>
    </row>
    <row r="2011" spans="14:15" x14ac:dyDescent="0.25">
      <c r="N2011">
        <v>95948</v>
      </c>
      <c r="O2011" t="s">
        <v>22</v>
      </c>
    </row>
    <row r="2012" spans="14:15" x14ac:dyDescent="0.25">
      <c r="N2012">
        <v>95949</v>
      </c>
      <c r="O2012" t="s">
        <v>22</v>
      </c>
    </row>
    <row r="2013" spans="14:15" x14ac:dyDescent="0.25">
      <c r="N2013">
        <v>95950</v>
      </c>
      <c r="O2013" t="s">
        <v>22</v>
      </c>
    </row>
    <row r="2014" spans="14:15" x14ac:dyDescent="0.25">
      <c r="N2014">
        <v>95951</v>
      </c>
      <c r="O2014" t="s">
        <v>22</v>
      </c>
    </row>
    <row r="2015" spans="14:15" x14ac:dyDescent="0.25">
      <c r="N2015">
        <v>95953</v>
      </c>
      <c r="O2015" t="s">
        <v>22</v>
      </c>
    </row>
    <row r="2016" spans="14:15" x14ac:dyDescent="0.25">
      <c r="N2016">
        <v>95954</v>
      </c>
      <c r="O2016" t="s">
        <v>22</v>
      </c>
    </row>
    <row r="2017" spans="14:15" x14ac:dyDescent="0.25">
      <c r="N2017">
        <v>95955</v>
      </c>
      <c r="O2017" t="s">
        <v>22</v>
      </c>
    </row>
    <row r="2018" spans="14:15" x14ac:dyDescent="0.25">
      <c r="N2018">
        <v>95956</v>
      </c>
      <c r="O2018" t="s">
        <v>22</v>
      </c>
    </row>
    <row r="2019" spans="14:15" x14ac:dyDescent="0.25">
      <c r="N2019">
        <v>95957</v>
      </c>
      <c r="O2019" t="s">
        <v>22</v>
      </c>
    </row>
    <row r="2020" spans="14:15" x14ac:dyDescent="0.25">
      <c r="N2020">
        <v>95958</v>
      </c>
      <c r="O2020" t="s">
        <v>20</v>
      </c>
    </row>
    <row r="2021" spans="14:15" x14ac:dyDescent="0.25">
      <c r="N2021">
        <v>95959</v>
      </c>
      <c r="O2021" t="s">
        <v>22</v>
      </c>
    </row>
    <row r="2022" spans="14:15" x14ac:dyDescent="0.25">
      <c r="N2022">
        <v>95960</v>
      </c>
      <c r="O2022" t="s">
        <v>22</v>
      </c>
    </row>
    <row r="2023" spans="14:15" x14ac:dyDescent="0.25">
      <c r="N2023">
        <v>95961</v>
      </c>
      <c r="O2023" t="s">
        <v>22</v>
      </c>
    </row>
    <row r="2024" spans="14:15" x14ac:dyDescent="0.25">
      <c r="N2024">
        <v>95962</v>
      </c>
      <c r="O2024" t="s">
        <v>22</v>
      </c>
    </row>
    <row r="2025" spans="14:15" x14ac:dyDescent="0.25">
      <c r="N2025">
        <v>95963</v>
      </c>
      <c r="O2025" t="s">
        <v>22</v>
      </c>
    </row>
    <row r="2026" spans="14:15" x14ac:dyDescent="0.25">
      <c r="N2026">
        <v>95965</v>
      </c>
      <c r="O2026" t="s">
        <v>22</v>
      </c>
    </row>
    <row r="2027" spans="14:15" x14ac:dyDescent="0.25">
      <c r="N2027">
        <v>95966</v>
      </c>
      <c r="O2027" t="s">
        <v>22</v>
      </c>
    </row>
    <row r="2028" spans="14:15" x14ac:dyDescent="0.25">
      <c r="N2028">
        <v>95967</v>
      </c>
      <c r="O2028" t="s">
        <v>22</v>
      </c>
    </row>
    <row r="2029" spans="14:15" x14ac:dyDescent="0.25">
      <c r="N2029">
        <v>95968</v>
      </c>
      <c r="O2029" t="s">
        <v>22</v>
      </c>
    </row>
    <row r="2030" spans="14:15" x14ac:dyDescent="0.25">
      <c r="N2030">
        <v>95969</v>
      </c>
      <c r="O2030" t="s">
        <v>22</v>
      </c>
    </row>
    <row r="2031" spans="14:15" x14ac:dyDescent="0.25">
      <c r="N2031">
        <v>95970</v>
      </c>
      <c r="O2031" t="s">
        <v>22</v>
      </c>
    </row>
    <row r="2032" spans="14:15" x14ac:dyDescent="0.25">
      <c r="N2032">
        <v>95971</v>
      </c>
      <c r="O2032" t="s">
        <v>22</v>
      </c>
    </row>
    <row r="2033" spans="14:15" x14ac:dyDescent="0.25">
      <c r="N2033">
        <v>95972</v>
      </c>
      <c r="O2033" t="s">
        <v>20</v>
      </c>
    </row>
    <row r="2034" spans="14:15" x14ac:dyDescent="0.25">
      <c r="N2034">
        <v>95973</v>
      </c>
      <c r="O2034" t="s">
        <v>22</v>
      </c>
    </row>
    <row r="2035" spans="14:15" x14ac:dyDescent="0.25">
      <c r="N2035">
        <v>95974</v>
      </c>
      <c r="O2035" t="s">
        <v>22</v>
      </c>
    </row>
    <row r="2036" spans="14:15" x14ac:dyDescent="0.25">
      <c r="N2036">
        <v>95975</v>
      </c>
      <c r="O2036" t="s">
        <v>22</v>
      </c>
    </row>
    <row r="2037" spans="14:15" x14ac:dyDescent="0.25">
      <c r="N2037">
        <v>95976</v>
      </c>
      <c r="O2037" t="s">
        <v>22</v>
      </c>
    </row>
    <row r="2038" spans="14:15" x14ac:dyDescent="0.25">
      <c r="N2038">
        <v>95977</v>
      </c>
      <c r="O2038" t="s">
        <v>22</v>
      </c>
    </row>
    <row r="2039" spans="14:15" x14ac:dyDescent="0.25">
      <c r="N2039">
        <v>95978</v>
      </c>
      <c r="O2039" t="s">
        <v>22</v>
      </c>
    </row>
    <row r="2040" spans="14:15" x14ac:dyDescent="0.25">
      <c r="N2040">
        <v>95979</v>
      </c>
      <c r="O2040" t="s">
        <v>22</v>
      </c>
    </row>
    <row r="2041" spans="14:15" x14ac:dyDescent="0.25">
      <c r="N2041">
        <v>95980</v>
      </c>
      <c r="O2041" t="s">
        <v>20</v>
      </c>
    </row>
    <row r="2042" spans="14:15" x14ac:dyDescent="0.25">
      <c r="N2042">
        <v>95981</v>
      </c>
      <c r="O2042" t="s">
        <v>22</v>
      </c>
    </row>
    <row r="2043" spans="14:15" x14ac:dyDescent="0.25">
      <c r="N2043">
        <v>95982</v>
      </c>
      <c r="O2043" t="s">
        <v>22</v>
      </c>
    </row>
    <row r="2044" spans="14:15" x14ac:dyDescent="0.25">
      <c r="N2044">
        <v>95983</v>
      </c>
      <c r="O2044" t="s">
        <v>22</v>
      </c>
    </row>
    <row r="2045" spans="14:15" x14ac:dyDescent="0.25">
      <c r="N2045">
        <v>95984</v>
      </c>
      <c r="O2045" t="s">
        <v>22</v>
      </c>
    </row>
    <row r="2046" spans="14:15" x14ac:dyDescent="0.25">
      <c r="N2046">
        <v>95986</v>
      </c>
      <c r="O2046" t="s">
        <v>22</v>
      </c>
    </row>
    <row r="2047" spans="14:15" x14ac:dyDescent="0.25">
      <c r="N2047">
        <v>95987</v>
      </c>
      <c r="O2047" t="s">
        <v>22</v>
      </c>
    </row>
    <row r="2048" spans="14:15" x14ac:dyDescent="0.25">
      <c r="N2048">
        <v>95988</v>
      </c>
      <c r="O2048" t="s">
        <v>22</v>
      </c>
    </row>
    <row r="2049" spans="14:15" x14ac:dyDescent="0.25">
      <c r="N2049">
        <v>95991</v>
      </c>
      <c r="O2049" t="s">
        <v>22</v>
      </c>
    </row>
    <row r="2050" spans="14:15" x14ac:dyDescent="0.25">
      <c r="N2050">
        <v>95992</v>
      </c>
      <c r="O2050" t="s">
        <v>22</v>
      </c>
    </row>
    <row r="2051" spans="14:15" x14ac:dyDescent="0.25">
      <c r="N2051">
        <v>95993</v>
      </c>
      <c r="O2051" t="s">
        <v>22</v>
      </c>
    </row>
    <row r="2052" spans="14:15" x14ac:dyDescent="0.25">
      <c r="N2052">
        <v>96001</v>
      </c>
      <c r="O2052" t="s">
        <v>22</v>
      </c>
    </row>
    <row r="2053" spans="14:15" x14ac:dyDescent="0.25">
      <c r="N2053">
        <v>96002</v>
      </c>
      <c r="O2053" t="s">
        <v>22</v>
      </c>
    </row>
    <row r="2054" spans="14:15" x14ac:dyDescent="0.25">
      <c r="N2054">
        <v>96003</v>
      </c>
      <c r="O2054" t="s">
        <v>22</v>
      </c>
    </row>
    <row r="2055" spans="14:15" x14ac:dyDescent="0.25">
      <c r="N2055">
        <v>96006</v>
      </c>
      <c r="O2055" t="s">
        <v>22</v>
      </c>
    </row>
    <row r="2056" spans="14:15" x14ac:dyDescent="0.25">
      <c r="N2056">
        <v>96007</v>
      </c>
      <c r="O2056" t="s">
        <v>22</v>
      </c>
    </row>
    <row r="2057" spans="14:15" x14ac:dyDescent="0.25">
      <c r="N2057">
        <v>96008</v>
      </c>
      <c r="O2057" t="s">
        <v>22</v>
      </c>
    </row>
    <row r="2058" spans="14:15" x14ac:dyDescent="0.25">
      <c r="N2058">
        <v>96009</v>
      </c>
      <c r="O2058" t="s">
        <v>22</v>
      </c>
    </row>
    <row r="2059" spans="14:15" x14ac:dyDescent="0.25">
      <c r="N2059">
        <v>96010</v>
      </c>
      <c r="O2059" t="s">
        <v>20</v>
      </c>
    </row>
    <row r="2060" spans="14:15" x14ac:dyDescent="0.25">
      <c r="N2060">
        <v>96011</v>
      </c>
      <c r="O2060" t="s">
        <v>22</v>
      </c>
    </row>
    <row r="2061" spans="14:15" x14ac:dyDescent="0.25">
      <c r="N2061">
        <v>96013</v>
      </c>
      <c r="O2061" t="s">
        <v>22</v>
      </c>
    </row>
    <row r="2062" spans="14:15" x14ac:dyDescent="0.25">
      <c r="N2062">
        <v>96014</v>
      </c>
      <c r="O2062" t="s">
        <v>20</v>
      </c>
    </row>
    <row r="2063" spans="14:15" x14ac:dyDescent="0.25">
      <c r="N2063">
        <v>96015</v>
      </c>
      <c r="O2063" t="s">
        <v>22</v>
      </c>
    </row>
    <row r="2064" spans="14:15" x14ac:dyDescent="0.25">
      <c r="N2064">
        <v>96016</v>
      </c>
      <c r="O2064" t="s">
        <v>22</v>
      </c>
    </row>
    <row r="2065" spans="14:15" x14ac:dyDescent="0.25">
      <c r="N2065">
        <v>96017</v>
      </c>
      <c r="O2065" t="s">
        <v>22</v>
      </c>
    </row>
    <row r="2066" spans="14:15" x14ac:dyDescent="0.25">
      <c r="N2066">
        <v>96019</v>
      </c>
      <c r="O2066" t="s">
        <v>22</v>
      </c>
    </row>
    <row r="2067" spans="14:15" x14ac:dyDescent="0.25">
      <c r="N2067">
        <v>96020</v>
      </c>
      <c r="O2067" t="s">
        <v>22</v>
      </c>
    </row>
    <row r="2068" spans="14:15" x14ac:dyDescent="0.25">
      <c r="N2068">
        <v>96021</v>
      </c>
      <c r="O2068" t="s">
        <v>22</v>
      </c>
    </row>
    <row r="2069" spans="14:15" x14ac:dyDescent="0.25">
      <c r="N2069">
        <v>96022</v>
      </c>
      <c r="O2069" t="s">
        <v>22</v>
      </c>
    </row>
    <row r="2070" spans="14:15" x14ac:dyDescent="0.25">
      <c r="N2070">
        <v>96023</v>
      </c>
      <c r="O2070" t="s">
        <v>20</v>
      </c>
    </row>
    <row r="2071" spans="14:15" x14ac:dyDescent="0.25">
      <c r="N2071">
        <v>96024</v>
      </c>
      <c r="O2071" t="s">
        <v>20</v>
      </c>
    </row>
    <row r="2072" spans="14:15" x14ac:dyDescent="0.25">
      <c r="N2072">
        <v>96025</v>
      </c>
      <c r="O2072" t="s">
        <v>22</v>
      </c>
    </row>
    <row r="2073" spans="14:15" x14ac:dyDescent="0.25">
      <c r="N2073">
        <v>96027</v>
      </c>
      <c r="O2073" t="s">
        <v>20</v>
      </c>
    </row>
    <row r="2074" spans="14:15" x14ac:dyDescent="0.25">
      <c r="N2074">
        <v>96028</v>
      </c>
      <c r="O2074" t="s">
        <v>22</v>
      </c>
    </row>
    <row r="2075" spans="14:15" x14ac:dyDescent="0.25">
      <c r="N2075">
        <v>96029</v>
      </c>
      <c r="O2075" t="s">
        <v>22</v>
      </c>
    </row>
    <row r="2076" spans="14:15" x14ac:dyDescent="0.25">
      <c r="N2076">
        <v>96031</v>
      </c>
      <c r="O2076" t="s">
        <v>20</v>
      </c>
    </row>
    <row r="2077" spans="14:15" x14ac:dyDescent="0.25">
      <c r="N2077">
        <v>96032</v>
      </c>
      <c r="O2077" t="s">
        <v>20</v>
      </c>
    </row>
    <row r="2078" spans="14:15" x14ac:dyDescent="0.25">
      <c r="N2078">
        <v>96033</v>
      </c>
      <c r="O2078" t="s">
        <v>22</v>
      </c>
    </row>
    <row r="2079" spans="14:15" x14ac:dyDescent="0.25">
      <c r="N2079">
        <v>96034</v>
      </c>
      <c r="O2079" t="s">
        <v>20</v>
      </c>
    </row>
    <row r="2080" spans="14:15" x14ac:dyDescent="0.25">
      <c r="N2080">
        <v>96035</v>
      </c>
      <c r="O2080" t="s">
        <v>22</v>
      </c>
    </row>
    <row r="2081" spans="14:15" x14ac:dyDescent="0.25">
      <c r="N2081">
        <v>96037</v>
      </c>
      <c r="O2081" t="s">
        <v>20</v>
      </c>
    </row>
    <row r="2082" spans="14:15" x14ac:dyDescent="0.25">
      <c r="N2082">
        <v>96038</v>
      </c>
      <c r="O2082" t="s">
        <v>20</v>
      </c>
    </row>
    <row r="2083" spans="14:15" x14ac:dyDescent="0.25">
      <c r="N2083">
        <v>96039</v>
      </c>
      <c r="O2083" t="s">
        <v>20</v>
      </c>
    </row>
    <row r="2084" spans="14:15" x14ac:dyDescent="0.25">
      <c r="N2084">
        <v>96040</v>
      </c>
      <c r="O2084" t="s">
        <v>22</v>
      </c>
    </row>
    <row r="2085" spans="14:15" x14ac:dyDescent="0.25">
      <c r="N2085">
        <v>96041</v>
      </c>
      <c r="O2085" t="s">
        <v>20</v>
      </c>
    </row>
    <row r="2086" spans="14:15" x14ac:dyDescent="0.25">
      <c r="N2086">
        <v>96044</v>
      </c>
      <c r="O2086" t="s">
        <v>20</v>
      </c>
    </row>
    <row r="2087" spans="14:15" x14ac:dyDescent="0.25">
      <c r="N2087">
        <v>96046</v>
      </c>
      <c r="O2087" t="s">
        <v>20</v>
      </c>
    </row>
    <row r="2088" spans="14:15" x14ac:dyDescent="0.25">
      <c r="N2088">
        <v>96047</v>
      </c>
      <c r="O2088" t="s">
        <v>22</v>
      </c>
    </row>
    <row r="2089" spans="14:15" x14ac:dyDescent="0.25">
      <c r="N2089">
        <v>96048</v>
      </c>
      <c r="O2089" t="s">
        <v>20</v>
      </c>
    </row>
    <row r="2090" spans="14:15" x14ac:dyDescent="0.25">
      <c r="N2090">
        <v>96049</v>
      </c>
      <c r="O2090" t="s">
        <v>20</v>
      </c>
    </row>
    <row r="2091" spans="14:15" x14ac:dyDescent="0.25">
      <c r="N2091">
        <v>96050</v>
      </c>
      <c r="O2091" t="s">
        <v>20</v>
      </c>
    </row>
    <row r="2092" spans="14:15" x14ac:dyDescent="0.25">
      <c r="N2092">
        <v>96051</v>
      </c>
      <c r="O2092" t="s">
        <v>22</v>
      </c>
    </row>
    <row r="2093" spans="14:15" x14ac:dyDescent="0.25">
      <c r="N2093">
        <v>96052</v>
      </c>
      <c r="O2093" t="s">
        <v>20</v>
      </c>
    </row>
    <row r="2094" spans="14:15" x14ac:dyDescent="0.25">
      <c r="N2094">
        <v>96054</v>
      </c>
      <c r="O2094" t="s">
        <v>22</v>
      </c>
    </row>
    <row r="2095" spans="14:15" x14ac:dyDescent="0.25">
      <c r="N2095">
        <v>96055</v>
      </c>
      <c r="O2095" t="s">
        <v>22</v>
      </c>
    </row>
    <row r="2096" spans="14:15" x14ac:dyDescent="0.25">
      <c r="N2096">
        <v>96056</v>
      </c>
      <c r="O2096" t="s">
        <v>22</v>
      </c>
    </row>
    <row r="2097" spans="14:15" x14ac:dyDescent="0.25">
      <c r="N2097">
        <v>96057</v>
      </c>
      <c r="O2097" t="s">
        <v>22</v>
      </c>
    </row>
    <row r="2098" spans="14:15" x14ac:dyDescent="0.25">
      <c r="N2098">
        <v>96058</v>
      </c>
      <c r="O2098" t="s">
        <v>20</v>
      </c>
    </row>
    <row r="2099" spans="14:15" x14ac:dyDescent="0.25">
      <c r="N2099">
        <v>96059</v>
      </c>
      <c r="O2099" t="s">
        <v>22</v>
      </c>
    </row>
    <row r="2100" spans="14:15" x14ac:dyDescent="0.25">
      <c r="N2100">
        <v>96061</v>
      </c>
      <c r="O2100" t="s">
        <v>22</v>
      </c>
    </row>
    <row r="2101" spans="14:15" x14ac:dyDescent="0.25">
      <c r="N2101">
        <v>96062</v>
      </c>
      <c r="O2101" t="s">
        <v>22</v>
      </c>
    </row>
    <row r="2102" spans="14:15" x14ac:dyDescent="0.25">
      <c r="N2102">
        <v>96063</v>
      </c>
      <c r="O2102" t="s">
        <v>22</v>
      </c>
    </row>
    <row r="2103" spans="14:15" x14ac:dyDescent="0.25">
      <c r="N2103">
        <v>96064</v>
      </c>
      <c r="O2103" t="s">
        <v>20</v>
      </c>
    </row>
    <row r="2104" spans="14:15" x14ac:dyDescent="0.25">
      <c r="N2104">
        <v>96065</v>
      </c>
      <c r="O2104" t="s">
        <v>22</v>
      </c>
    </row>
    <row r="2105" spans="14:15" x14ac:dyDescent="0.25">
      <c r="N2105">
        <v>96067</v>
      </c>
      <c r="O2105" t="s">
        <v>22</v>
      </c>
    </row>
    <row r="2106" spans="14:15" x14ac:dyDescent="0.25">
      <c r="N2106">
        <v>96068</v>
      </c>
      <c r="O2106" t="s">
        <v>22</v>
      </c>
    </row>
    <row r="2107" spans="14:15" x14ac:dyDescent="0.25">
      <c r="N2107">
        <v>96069</v>
      </c>
      <c r="O2107" t="s">
        <v>22</v>
      </c>
    </row>
    <row r="2108" spans="14:15" x14ac:dyDescent="0.25">
      <c r="N2108">
        <v>96070</v>
      </c>
      <c r="O2108" t="s">
        <v>22</v>
      </c>
    </row>
    <row r="2109" spans="14:15" x14ac:dyDescent="0.25">
      <c r="N2109">
        <v>96071</v>
      </c>
      <c r="O2109" t="s">
        <v>22</v>
      </c>
    </row>
    <row r="2110" spans="14:15" x14ac:dyDescent="0.25">
      <c r="N2110">
        <v>96073</v>
      </c>
      <c r="O2110" t="s">
        <v>22</v>
      </c>
    </row>
    <row r="2111" spans="14:15" x14ac:dyDescent="0.25">
      <c r="N2111">
        <v>96074</v>
      </c>
      <c r="O2111" t="s">
        <v>22</v>
      </c>
    </row>
    <row r="2112" spans="14:15" x14ac:dyDescent="0.25">
      <c r="N2112">
        <v>96075</v>
      </c>
      <c r="O2112" t="s">
        <v>22</v>
      </c>
    </row>
    <row r="2113" spans="14:15" x14ac:dyDescent="0.25">
      <c r="N2113">
        <v>96076</v>
      </c>
      <c r="O2113" t="s">
        <v>22</v>
      </c>
    </row>
    <row r="2114" spans="14:15" x14ac:dyDescent="0.25">
      <c r="N2114">
        <v>96078</v>
      </c>
      <c r="O2114" t="s">
        <v>22</v>
      </c>
    </row>
    <row r="2115" spans="14:15" x14ac:dyDescent="0.25">
      <c r="N2115">
        <v>96079</v>
      </c>
      <c r="O2115" t="s">
        <v>22</v>
      </c>
    </row>
    <row r="2116" spans="14:15" x14ac:dyDescent="0.25">
      <c r="N2116">
        <v>96080</v>
      </c>
      <c r="O2116" t="s">
        <v>22</v>
      </c>
    </row>
    <row r="2117" spans="14:15" x14ac:dyDescent="0.25">
      <c r="N2117">
        <v>96084</v>
      </c>
      <c r="O2117" t="s">
        <v>22</v>
      </c>
    </row>
    <row r="2118" spans="14:15" x14ac:dyDescent="0.25">
      <c r="N2118">
        <v>96085</v>
      </c>
      <c r="O2118" t="s">
        <v>20</v>
      </c>
    </row>
    <row r="2119" spans="14:15" x14ac:dyDescent="0.25">
      <c r="N2119">
        <v>96086</v>
      </c>
      <c r="O2119" t="s">
        <v>20</v>
      </c>
    </row>
    <row r="2120" spans="14:15" x14ac:dyDescent="0.25">
      <c r="N2120">
        <v>96087</v>
      </c>
      <c r="O2120" t="s">
        <v>22</v>
      </c>
    </row>
    <row r="2121" spans="14:15" x14ac:dyDescent="0.25">
      <c r="N2121">
        <v>96088</v>
      </c>
      <c r="O2121" t="s">
        <v>22</v>
      </c>
    </row>
    <row r="2122" spans="14:15" x14ac:dyDescent="0.25">
      <c r="N2122">
        <v>96089</v>
      </c>
      <c r="O2122" t="s">
        <v>20</v>
      </c>
    </row>
    <row r="2123" spans="14:15" x14ac:dyDescent="0.25">
      <c r="N2123">
        <v>96090</v>
      </c>
      <c r="O2123" t="s">
        <v>22</v>
      </c>
    </row>
    <row r="2124" spans="14:15" x14ac:dyDescent="0.25">
      <c r="N2124">
        <v>96091</v>
      </c>
      <c r="O2124" t="s">
        <v>20</v>
      </c>
    </row>
    <row r="2125" spans="14:15" x14ac:dyDescent="0.25">
      <c r="N2125">
        <v>96092</v>
      </c>
      <c r="O2125" t="s">
        <v>22</v>
      </c>
    </row>
    <row r="2126" spans="14:15" x14ac:dyDescent="0.25">
      <c r="N2126">
        <v>96093</v>
      </c>
      <c r="O2126" t="s">
        <v>20</v>
      </c>
    </row>
    <row r="2127" spans="14:15" x14ac:dyDescent="0.25">
      <c r="N2127">
        <v>96094</v>
      </c>
      <c r="O2127" t="s">
        <v>20</v>
      </c>
    </row>
    <row r="2128" spans="14:15" x14ac:dyDescent="0.25">
      <c r="N2128">
        <v>96095</v>
      </c>
      <c r="O2128" t="s">
        <v>20</v>
      </c>
    </row>
    <row r="2129" spans="14:15" x14ac:dyDescent="0.25">
      <c r="N2129">
        <v>96096</v>
      </c>
      <c r="O2129" t="s">
        <v>22</v>
      </c>
    </row>
    <row r="2130" spans="14:15" x14ac:dyDescent="0.25">
      <c r="N2130">
        <v>96097</v>
      </c>
      <c r="O2130" t="s">
        <v>20</v>
      </c>
    </row>
    <row r="2131" spans="14:15" x14ac:dyDescent="0.25">
      <c r="N2131">
        <v>96099</v>
      </c>
      <c r="O2131" t="s">
        <v>22</v>
      </c>
    </row>
    <row r="2132" spans="14:15" x14ac:dyDescent="0.25">
      <c r="N2132">
        <v>96101</v>
      </c>
      <c r="O2132" t="s">
        <v>22</v>
      </c>
    </row>
    <row r="2133" spans="14:15" x14ac:dyDescent="0.25">
      <c r="N2133">
        <v>96103</v>
      </c>
      <c r="O2133" t="s">
        <v>22</v>
      </c>
    </row>
    <row r="2134" spans="14:15" x14ac:dyDescent="0.25">
      <c r="N2134">
        <v>96104</v>
      </c>
      <c r="O2134" t="s">
        <v>21</v>
      </c>
    </row>
    <row r="2135" spans="14:15" x14ac:dyDescent="0.25">
      <c r="N2135">
        <v>96105</v>
      </c>
      <c r="O2135" t="s">
        <v>22</v>
      </c>
    </row>
    <row r="2136" spans="14:15" x14ac:dyDescent="0.25">
      <c r="N2136">
        <v>96106</v>
      </c>
      <c r="O2136" t="s">
        <v>22</v>
      </c>
    </row>
    <row r="2137" spans="14:15" x14ac:dyDescent="0.25">
      <c r="N2137">
        <v>96107</v>
      </c>
      <c r="O2137" t="s">
        <v>21</v>
      </c>
    </row>
    <row r="2138" spans="14:15" x14ac:dyDescent="0.25">
      <c r="N2138">
        <v>96108</v>
      </c>
      <c r="O2138" t="s">
        <v>22</v>
      </c>
    </row>
    <row r="2139" spans="14:15" x14ac:dyDescent="0.25">
      <c r="N2139">
        <v>96109</v>
      </c>
      <c r="O2139" t="s">
        <v>21</v>
      </c>
    </row>
    <row r="2140" spans="14:15" x14ac:dyDescent="0.25">
      <c r="N2140">
        <v>96110</v>
      </c>
      <c r="O2140" t="s">
        <v>21</v>
      </c>
    </row>
    <row r="2141" spans="14:15" x14ac:dyDescent="0.25">
      <c r="N2141">
        <v>96111</v>
      </c>
      <c r="O2141" t="s">
        <v>21</v>
      </c>
    </row>
    <row r="2142" spans="14:15" x14ac:dyDescent="0.25">
      <c r="N2142">
        <v>96112</v>
      </c>
      <c r="O2142" t="s">
        <v>21</v>
      </c>
    </row>
    <row r="2143" spans="14:15" x14ac:dyDescent="0.25">
      <c r="N2143">
        <v>96113</v>
      </c>
      <c r="O2143" t="s">
        <v>21</v>
      </c>
    </row>
    <row r="2144" spans="14:15" x14ac:dyDescent="0.25">
      <c r="N2144">
        <v>96114</v>
      </c>
      <c r="O2144" t="s">
        <v>21</v>
      </c>
    </row>
    <row r="2145" spans="14:15" x14ac:dyDescent="0.25">
      <c r="N2145">
        <v>96115</v>
      </c>
      <c r="O2145" t="s">
        <v>21</v>
      </c>
    </row>
    <row r="2146" spans="14:15" x14ac:dyDescent="0.25">
      <c r="N2146">
        <v>96116</v>
      </c>
      <c r="O2146" t="s">
        <v>22</v>
      </c>
    </row>
    <row r="2147" spans="14:15" x14ac:dyDescent="0.25">
      <c r="N2147">
        <v>96117</v>
      </c>
      <c r="O2147" t="s">
        <v>21</v>
      </c>
    </row>
    <row r="2148" spans="14:15" x14ac:dyDescent="0.25">
      <c r="N2148">
        <v>96118</v>
      </c>
      <c r="O2148" t="s">
        <v>22</v>
      </c>
    </row>
    <row r="2149" spans="14:15" x14ac:dyDescent="0.25">
      <c r="N2149">
        <v>96119</v>
      </c>
      <c r="O2149" t="s">
        <v>21</v>
      </c>
    </row>
    <row r="2150" spans="14:15" x14ac:dyDescent="0.25">
      <c r="N2150">
        <v>96120</v>
      </c>
      <c r="O2150" t="s">
        <v>21</v>
      </c>
    </row>
    <row r="2151" spans="14:15" x14ac:dyDescent="0.25">
      <c r="N2151">
        <v>96121</v>
      </c>
      <c r="O2151" t="s">
        <v>21</v>
      </c>
    </row>
    <row r="2152" spans="14:15" x14ac:dyDescent="0.25">
      <c r="N2152">
        <v>96122</v>
      </c>
      <c r="O2152" t="s">
        <v>22</v>
      </c>
    </row>
    <row r="2153" spans="14:15" x14ac:dyDescent="0.25">
      <c r="N2153">
        <v>96123</v>
      </c>
      <c r="O2153" t="s">
        <v>21</v>
      </c>
    </row>
    <row r="2154" spans="14:15" x14ac:dyDescent="0.25">
      <c r="N2154">
        <v>96124</v>
      </c>
      <c r="O2154" t="s">
        <v>22</v>
      </c>
    </row>
    <row r="2155" spans="14:15" x14ac:dyDescent="0.25">
      <c r="N2155">
        <v>96125</v>
      </c>
      <c r="O2155" t="s">
        <v>22</v>
      </c>
    </row>
    <row r="2156" spans="14:15" x14ac:dyDescent="0.25">
      <c r="N2156">
        <v>96126</v>
      </c>
      <c r="O2156" t="s">
        <v>22</v>
      </c>
    </row>
    <row r="2157" spans="14:15" x14ac:dyDescent="0.25">
      <c r="N2157">
        <v>96128</v>
      </c>
      <c r="O2157" t="s">
        <v>21</v>
      </c>
    </row>
    <row r="2158" spans="14:15" x14ac:dyDescent="0.25">
      <c r="N2158">
        <v>96129</v>
      </c>
      <c r="O2158" t="s">
        <v>22</v>
      </c>
    </row>
    <row r="2159" spans="14:15" x14ac:dyDescent="0.25">
      <c r="N2159">
        <v>96130</v>
      </c>
      <c r="O2159" t="s">
        <v>21</v>
      </c>
    </row>
    <row r="2160" spans="14:15" x14ac:dyDescent="0.25">
      <c r="N2160">
        <v>96132</v>
      </c>
      <c r="O2160" t="s">
        <v>21</v>
      </c>
    </row>
    <row r="2161" spans="14:15" x14ac:dyDescent="0.25">
      <c r="N2161">
        <v>96133</v>
      </c>
      <c r="O2161" t="s">
        <v>21</v>
      </c>
    </row>
    <row r="2162" spans="14:15" x14ac:dyDescent="0.25">
      <c r="N2162">
        <v>96134</v>
      </c>
      <c r="O2162" t="s">
        <v>20</v>
      </c>
    </row>
    <row r="2163" spans="14:15" x14ac:dyDescent="0.25">
      <c r="N2163">
        <v>96135</v>
      </c>
      <c r="O2163" t="s">
        <v>22</v>
      </c>
    </row>
    <row r="2164" spans="14:15" x14ac:dyDescent="0.25">
      <c r="N2164">
        <v>96136</v>
      </c>
      <c r="O2164" t="s">
        <v>21</v>
      </c>
    </row>
    <row r="2165" spans="14:15" x14ac:dyDescent="0.25">
      <c r="N2165">
        <v>96137</v>
      </c>
      <c r="O2165" t="s">
        <v>22</v>
      </c>
    </row>
    <row r="2166" spans="14:15" x14ac:dyDescent="0.25">
      <c r="N2166">
        <v>96140</v>
      </c>
      <c r="O2166" t="s">
        <v>21</v>
      </c>
    </row>
    <row r="2167" spans="14:15" x14ac:dyDescent="0.25">
      <c r="N2167">
        <v>96141</v>
      </c>
      <c r="O2167" t="s">
        <v>21</v>
      </c>
    </row>
    <row r="2168" spans="14:15" x14ac:dyDescent="0.25">
      <c r="N2168">
        <v>96142</v>
      </c>
      <c r="O2168" t="s">
        <v>21</v>
      </c>
    </row>
    <row r="2169" spans="14:15" x14ac:dyDescent="0.25">
      <c r="N2169">
        <v>96143</v>
      </c>
      <c r="O2169" t="s">
        <v>21</v>
      </c>
    </row>
    <row r="2170" spans="14:15" x14ac:dyDescent="0.25">
      <c r="N2170">
        <v>96145</v>
      </c>
      <c r="O2170" t="s">
        <v>21</v>
      </c>
    </row>
    <row r="2171" spans="14:15" x14ac:dyDescent="0.25">
      <c r="N2171">
        <v>96146</v>
      </c>
      <c r="O2171" t="s">
        <v>21</v>
      </c>
    </row>
    <row r="2172" spans="14:15" x14ac:dyDescent="0.25">
      <c r="N2172">
        <v>96148</v>
      </c>
      <c r="O2172" t="s">
        <v>21</v>
      </c>
    </row>
    <row r="2173" spans="14:15" x14ac:dyDescent="0.25">
      <c r="N2173">
        <v>96150</v>
      </c>
      <c r="O2173" t="s">
        <v>21</v>
      </c>
    </row>
    <row r="2174" spans="14:15" x14ac:dyDescent="0.25">
      <c r="N2174">
        <v>96151</v>
      </c>
      <c r="O2174" t="s">
        <v>21</v>
      </c>
    </row>
    <row r="2175" spans="14:15" x14ac:dyDescent="0.25">
      <c r="N2175">
        <v>96152</v>
      </c>
      <c r="O2175" t="s">
        <v>21</v>
      </c>
    </row>
    <row r="2176" spans="14:15" x14ac:dyDescent="0.25">
      <c r="N2176">
        <v>96154</v>
      </c>
      <c r="O2176" t="s">
        <v>21</v>
      </c>
    </row>
    <row r="2177" spans="14:15" x14ac:dyDescent="0.25">
      <c r="N2177">
        <v>96155</v>
      </c>
      <c r="O2177" t="s">
        <v>22</v>
      </c>
    </row>
    <row r="2178" spans="14:15" x14ac:dyDescent="0.25">
      <c r="N2178">
        <v>96156</v>
      </c>
      <c r="O2178" t="s">
        <v>21</v>
      </c>
    </row>
    <row r="2179" spans="14:15" x14ac:dyDescent="0.25">
      <c r="N2179">
        <v>96158</v>
      </c>
      <c r="O2179" t="s">
        <v>21</v>
      </c>
    </row>
    <row r="2180" spans="14:15" x14ac:dyDescent="0.25">
      <c r="N2180">
        <v>96161</v>
      </c>
      <c r="O2180" t="s">
        <v>21</v>
      </c>
    </row>
    <row r="2181" spans="14:15" x14ac:dyDescent="0.25">
      <c r="N2181">
        <v>97635</v>
      </c>
      <c r="O2181" t="s">
        <v>22</v>
      </c>
    </row>
  </sheetData>
  <sheetProtection algorithmName="SHA-512" hashValue="d/Hy4ytZNg03FE/9YDRlwgvBVYN4UuSaG6r8nlxjSVFecbiu1JWhNeg7bAL4OfCvO8sbQxOTz1vQZYzSsJw0Zw==" saltValue="HncRA58tlmx0fiufLxxyYw==" spinCount="100000" sheet="1" formatCells="0" formatColumns="0" formatRows="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o z Y R U 9 k x v s m k A A A A 9 Q A A A B I A H A B D b 2 5 m a W c v U G F j a 2 F n Z S 5 4 b W w g o h g A K K A U A A A A A A A A A A A A A A A A A A A A A A A A A A A A h Y 9 N D o I w F I S v Q r q n R f y J k k d Z u J X E h G j c N q V C I z w M L Z a 7 u f B I X k G M o u 5 c z n w z y c z 9 e o O k r y v v o l q j G 4 z J h A b E U y i b X G M R k 8 4 e / S V J O G y F P I l C e U M Y T d Q b H Z P S 2 n P E m H O O u i l t 2 o K F Q T B h h 3 S T y V L V w t d o r E C p y K e V / 2 8 R D v v X G B 7 S 1 Z w u Z s M k Y K M H q c Y v D w f 2 p D 8 m r L v K d q 3 i C v 1 d B m y U w N 4 X + A N Q S w M E F A A C A A g A o z Y R 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M 2 E V M o i k e 4 D g A A A B E A A A A T A B w A R m 9 y b X V s Y X M v U 2 V j d G l v b j E u b S C i G A A o o B Q A A A A A A A A A A A A A A A A A A A A A A A A A A A A r T k 0 u y c z P U w i G 0 I b W A F B L A Q I t A B Q A A g A I A K M 2 E V P Z M b 7 J p A A A A P U A A A A S A A A A A A A A A A A A A A A A A A A A A A B D b 2 5 m a W c v U G F j a 2 F n Z S 5 4 b W x Q S w E C L Q A U A A I A C A C j N h F T D 8 r p q 6 Q A A A D p A A A A E w A A A A A A A A A A A A A A A A D w A A A A W 0 N v b n R l b n R f V H l w Z X N d L n h t b F B L A Q I t A B Q A A g A I A K M 2 E V 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Q Y f U H s E I q T q S d Z 3 V A L l v M A A A A A A I A A A A A A B B m A A A A A Q A A I A A A A C 1 7 v n d a f c v P V 9 5 T 6 b C w p P 4 S h k / b Y q O H n m H H C p g Y g 0 G l A A A A A A 6 A A A A A A g A A I A A A A D e + Z A b S C O J i v U X B a d L B l 9 6 S t D v P N j 0 y c I L o A n w O J 2 s k U A A A A N F M R j 5 b s v Q I h I w i c 3 h Y 5 i Y b k / x Y M M N 3 2 + V H h h d f B 5 7 G T z R J G 7 e h S l p a k k x n P t S 3 l A w J g S Z u V + R 0 O H W K T R J W r M e w B H u d Y j e H U q L E D q k g 6 + Y X Q A A A A H 8 Y P w P a / K I 3 O y O 8 b l 5 J s M g d S Q q 9 z B C d 9 k 8 q L 8 I W u v l g C T Q l 7 b r B S Z f + P W E q G 7 o o w J S s e c X / N e V R H E 9 E c P o x C s g = < / D a t a M a s h u p > 
</file>

<file path=customXml/itemProps1.xml><?xml version="1.0" encoding="utf-8"?>
<ds:datastoreItem xmlns:ds="http://schemas.openxmlformats.org/officeDocument/2006/customXml" ds:itemID="{970A5CE8-2699-4BF4-A4DD-5A78F55D4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Information</vt:lpstr>
      <vt:lpstr>Measure Inputs</vt:lpstr>
      <vt:lpstr>Water System Inputs</vt:lpstr>
      <vt:lpstr>Calculations</vt:lpstr>
      <vt:lpstr>Output Table</vt:lpstr>
      <vt:lpstr>Default EI Values</vt:lpstr>
      <vt:lpstr>Default Values</vt:lpstr>
      <vt:lpstr>Historical Mix</vt:lpstr>
      <vt:lpstr>Lists</vt:lpstr>
      <vt:lpstr>Hydrologic Regions</vt:lpstr>
      <vt:lpstr>ZipHRList</vt:lpstr>
      <vt:lpstr>Data Dictionary</vt:lpstr>
      <vt:lpstr>ZipHRList!Extract</vt:lpstr>
      <vt:lpstr>list_InstallYear</vt:lpstr>
      <vt:lpstr>list_MeasureType</vt:lpstr>
      <vt:lpstr>list_NoOride</vt:lpstr>
      <vt:lpstr>list_sector</vt:lpstr>
      <vt:lpstr>list_TopographyFlat</vt:lpstr>
      <vt:lpstr>list_TopographyHilly</vt:lpstr>
      <vt:lpstr>list_TopographyModerate</vt:lpstr>
      <vt:lpstr>list_zip</vt:lpstr>
      <vt:lpstr>list_zipHR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Sage-Lauck</dc:creator>
  <cp:lastModifiedBy>Jeff Sage-Lauck</cp:lastModifiedBy>
  <dcterms:created xsi:type="dcterms:W3CDTF">2021-06-16T14:15:10Z</dcterms:created>
  <dcterms:modified xsi:type="dcterms:W3CDTF">2021-12-07T17:39:44Z</dcterms:modified>
</cp:coreProperties>
</file>